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FINANCIJE PO GODINAMA\Financije  - 2022\FI 2022_12\Izvještaj o izvršenju FP za 2022. godinu\"/>
    </mc:Choice>
  </mc:AlternateContent>
  <xr:revisionPtr revIDLastSave="0" documentId="13_ncr:1_{2D85A81B-EB0D-4B7B-942C-7BE8BE41D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na" sheetId="6" r:id="rId1"/>
    <sheet name="Opći dio" sheetId="3" r:id="rId2"/>
    <sheet name="Prihodi i rashodi-po ek.klasif." sheetId="1" r:id="rId3"/>
    <sheet name="Prihodi i rashodi -izvori fin." sheetId="4" r:id="rId4"/>
    <sheet name="Prih i rash.-progr.,funk izvor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40" i="1"/>
  <c r="E38" i="1" l="1"/>
  <c r="F72" i="1"/>
  <c r="E72" i="1"/>
  <c r="C71" i="1"/>
  <c r="C46" i="1"/>
  <c r="C40" i="1" s="1"/>
  <c r="C89" i="1"/>
  <c r="C88" i="1" s="1"/>
  <c r="C87" i="1" s="1"/>
  <c r="C83" i="1"/>
  <c r="C84" i="1"/>
  <c r="C79" i="1"/>
  <c r="C80" i="1"/>
  <c r="C61" i="1"/>
  <c r="C54" i="1"/>
  <c r="C49" i="1" s="1"/>
  <c r="C50" i="1"/>
  <c r="B36" i="4"/>
  <c r="D36" i="4"/>
  <c r="C36" i="4"/>
  <c r="D39" i="1"/>
  <c r="G65" i="5"/>
  <c r="F12" i="5"/>
  <c r="I366" i="5"/>
  <c r="I365" i="5"/>
  <c r="I364" i="5"/>
  <c r="I363" i="5"/>
  <c r="G367" i="5"/>
  <c r="G342" i="5"/>
  <c r="F342" i="5"/>
  <c r="G311" i="5"/>
  <c r="G279" i="5" s="1"/>
  <c r="F202" i="5"/>
  <c r="I221" i="5"/>
  <c r="I223" i="5"/>
  <c r="I222" i="5"/>
  <c r="I220" i="5"/>
  <c r="I219" i="5"/>
  <c r="G200" i="5"/>
  <c r="G199" i="5" s="1"/>
  <c r="I201" i="5"/>
  <c r="G171" i="5"/>
  <c r="G151" i="5" s="1"/>
  <c r="F66" i="5"/>
  <c r="I146" i="5"/>
  <c r="I129" i="5"/>
  <c r="G210" i="5"/>
  <c r="I214" i="5"/>
  <c r="I212" i="5"/>
  <c r="G203" i="5"/>
  <c r="I209" i="5"/>
  <c r="I207" i="5"/>
  <c r="I206" i="5"/>
  <c r="G132" i="5"/>
  <c r="D50" i="1"/>
  <c r="F85" i="1"/>
  <c r="E85" i="1"/>
  <c r="F92" i="1"/>
  <c r="E92" i="1"/>
  <c r="F91" i="1"/>
  <c r="E91" i="1"/>
  <c r="D96" i="1"/>
  <c r="D89" i="1"/>
  <c r="E82" i="1"/>
  <c r="F82" i="1"/>
  <c r="E77" i="1"/>
  <c r="E74" i="1"/>
  <c r="F74" i="1"/>
  <c r="C39" i="1" l="1"/>
  <c r="C98" i="1" s="1"/>
  <c r="D88" i="1"/>
  <c r="D87" i="1" s="1"/>
  <c r="D98" i="1" s="1"/>
  <c r="G202" i="5"/>
  <c r="G180" i="5" s="1"/>
  <c r="G66" i="5"/>
  <c r="I199" i="5"/>
  <c r="I200" i="5"/>
  <c r="B54" i="1"/>
  <c r="B50" i="1"/>
  <c r="B44" i="1"/>
  <c r="D46" i="1"/>
  <c r="D41" i="1"/>
  <c r="C41" i="1"/>
  <c r="B41" i="1"/>
  <c r="B20" i="3"/>
  <c r="D17" i="3"/>
  <c r="C17" i="3"/>
  <c r="B17" i="3"/>
  <c r="F37" i="1"/>
  <c r="E37" i="1"/>
  <c r="D20" i="1"/>
  <c r="B21" i="3" l="1"/>
  <c r="B40" i="1"/>
  <c r="B39" i="1" s="1"/>
  <c r="B98" i="1" s="1"/>
  <c r="C20" i="1"/>
  <c r="D9" i="1"/>
  <c r="C27" i="1"/>
  <c r="C26" i="1" s="1"/>
  <c r="D27" i="1"/>
  <c r="D26" i="1" s="1"/>
  <c r="D12" i="1"/>
  <c r="C12" i="1"/>
  <c r="C9" i="1"/>
  <c r="B27" i="1"/>
  <c r="B26" i="1" s="1"/>
  <c r="B9" i="1"/>
  <c r="B12" i="1"/>
  <c r="F32" i="1"/>
  <c r="E32" i="1"/>
  <c r="F31" i="1"/>
  <c r="E31" i="1"/>
  <c r="F33" i="1"/>
  <c r="E33" i="1"/>
  <c r="D23" i="4"/>
  <c r="B23" i="4"/>
  <c r="B27" i="4"/>
  <c r="E20" i="1" l="1"/>
  <c r="F20" i="1"/>
  <c r="C6" i="1"/>
  <c r="C5" i="1" s="1"/>
  <c r="C38" i="1" s="1"/>
  <c r="D6" i="1"/>
  <c r="D5" i="1" s="1"/>
  <c r="D38" i="1" s="1"/>
  <c r="B6" i="1"/>
  <c r="B5" i="1" s="1"/>
  <c r="B38" i="1" s="1"/>
  <c r="E36" i="4"/>
  <c r="E17" i="4"/>
  <c r="E18" i="4"/>
  <c r="E38" i="4"/>
  <c r="E35" i="4"/>
  <c r="E34" i="4"/>
  <c r="E33" i="4"/>
  <c r="E31" i="4"/>
  <c r="E30" i="4"/>
  <c r="E29" i="4"/>
  <c r="E26" i="4"/>
  <c r="E25" i="4"/>
  <c r="E23" i="4"/>
  <c r="E21" i="4"/>
  <c r="E19" i="4"/>
  <c r="E15" i="4"/>
  <c r="E14" i="4"/>
  <c r="E13" i="4"/>
  <c r="E11" i="4"/>
  <c r="E10" i="4"/>
  <c r="E9" i="4"/>
  <c r="E7" i="4"/>
  <c r="E6" i="4"/>
  <c r="E5" i="4"/>
  <c r="E22" i="4"/>
  <c r="D37" i="4"/>
  <c r="B37" i="4"/>
  <c r="D27" i="4"/>
  <c r="E27" i="4" s="1"/>
  <c r="C37" i="4"/>
  <c r="C27" i="4"/>
  <c r="C23" i="4"/>
  <c r="F19" i="4"/>
  <c r="E37" i="4" l="1"/>
  <c r="F38" i="4"/>
  <c r="F37" i="4"/>
  <c r="F36" i="4"/>
  <c r="F6" i="4"/>
  <c r="F35" i="4"/>
  <c r="F34" i="4"/>
  <c r="F33" i="4"/>
  <c r="F31" i="4"/>
  <c r="F30" i="4"/>
  <c r="F29" i="4"/>
  <c r="F27" i="4"/>
  <c r="F26" i="4"/>
  <c r="F25" i="4"/>
  <c r="F23" i="4"/>
  <c r="F22" i="4"/>
  <c r="F21" i="4"/>
  <c r="F18" i="4"/>
  <c r="F17" i="4"/>
  <c r="F15" i="4"/>
  <c r="F14" i="4"/>
  <c r="F13" i="4"/>
  <c r="F11" i="4"/>
  <c r="F10" i="4"/>
  <c r="F9" i="4"/>
  <c r="F7" i="4"/>
  <c r="F5" i="4"/>
  <c r="F97" i="1"/>
  <c r="F96" i="1"/>
  <c r="F95" i="1"/>
  <c r="F94" i="1"/>
  <c r="F90" i="1"/>
  <c r="F89" i="1"/>
  <c r="F88" i="1"/>
  <c r="F87" i="1"/>
  <c r="F86" i="1"/>
  <c r="F84" i="1"/>
  <c r="F83" i="1"/>
  <c r="F81" i="1"/>
  <c r="F80" i="1"/>
  <c r="F79" i="1"/>
  <c r="F78" i="1"/>
  <c r="F77" i="1"/>
  <c r="F76" i="1"/>
  <c r="F75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5" i="1"/>
  <c r="I218" i="5"/>
  <c r="I217" i="5"/>
  <c r="I216" i="5"/>
  <c r="I215" i="5"/>
  <c r="I213" i="5"/>
  <c r="I211" i="5"/>
  <c r="I210" i="5"/>
  <c r="I208" i="5"/>
  <c r="I205" i="5"/>
  <c r="I204" i="5"/>
  <c r="I203" i="5"/>
  <c r="I202" i="5"/>
  <c r="I198" i="5"/>
  <c r="I197" i="5"/>
  <c r="I193" i="5"/>
  <c r="I196" i="5"/>
  <c r="I195" i="5"/>
  <c r="I194" i="5"/>
  <c r="I224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373" i="5"/>
  <c r="I370" i="5"/>
  <c r="I386" i="5"/>
  <c r="I385" i="5"/>
  <c r="I384" i="5"/>
  <c r="I383" i="5"/>
  <c r="I382" i="5"/>
  <c r="I362" i="5"/>
  <c r="I361" i="5"/>
  <c r="I360" i="5"/>
  <c r="I359" i="5"/>
  <c r="I358" i="5"/>
  <c r="I357" i="5"/>
  <c r="I356" i="5"/>
  <c r="I351" i="5"/>
  <c r="I354" i="5"/>
  <c r="I353" i="5"/>
  <c r="I352" i="5"/>
  <c r="I355" i="5"/>
  <c r="I380" i="5"/>
  <c r="I179" i="5"/>
  <c r="I178" i="5"/>
  <c r="I177" i="5"/>
  <c r="I176" i="5"/>
  <c r="I175" i="5"/>
  <c r="I174" i="5"/>
  <c r="I173" i="5"/>
  <c r="I172" i="5"/>
  <c r="I171" i="5"/>
  <c r="I170" i="5"/>
  <c r="I167" i="5"/>
  <c r="I166" i="5"/>
  <c r="I165" i="5"/>
  <c r="I164" i="5"/>
  <c r="I160" i="5"/>
  <c r="I162" i="5"/>
  <c r="I161" i="5"/>
  <c r="I159" i="5"/>
  <c r="I158" i="5"/>
  <c r="I157" i="5"/>
  <c r="I156" i="5"/>
  <c r="I155" i="5"/>
  <c r="I154" i="5"/>
  <c r="I153" i="5"/>
  <c r="I138" i="5"/>
  <c r="I169" i="5"/>
  <c r="I168" i="5"/>
  <c r="I163" i="5"/>
  <c r="I152" i="5"/>
  <c r="I151" i="5"/>
  <c r="I225" i="5"/>
  <c r="I226" i="5"/>
  <c r="I227" i="5"/>
  <c r="I228" i="5"/>
  <c r="I150" i="5"/>
  <c r="I149" i="5"/>
  <c r="I148" i="5"/>
  <c r="I145" i="5"/>
  <c r="I144" i="5"/>
  <c r="I143" i="5"/>
  <c r="I142" i="5"/>
  <c r="I141" i="5"/>
  <c r="I139" i="5"/>
  <c r="I140" i="5"/>
  <c r="I147" i="5"/>
  <c r="I137" i="5"/>
  <c r="I136" i="5"/>
  <c r="I135" i="5"/>
  <c r="I134" i="5"/>
  <c r="I133" i="5"/>
  <c r="I132" i="5"/>
  <c r="I127" i="5"/>
  <c r="I131" i="5"/>
  <c r="I130" i="5"/>
  <c r="I105" i="5"/>
  <c r="I104" i="5"/>
  <c r="I103" i="5"/>
  <c r="I106" i="5"/>
  <c r="I102" i="5"/>
  <c r="I101" i="5"/>
  <c r="I100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99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65" i="5"/>
  <c r="I66" i="5"/>
  <c r="I67" i="5"/>
  <c r="I68" i="5"/>
  <c r="I69" i="5"/>
  <c r="F70" i="5"/>
  <c r="I70" i="5" s="1"/>
  <c r="I71" i="5"/>
  <c r="I72" i="5"/>
  <c r="I73" i="5"/>
  <c r="I74" i="5"/>
  <c r="I75" i="5"/>
  <c r="I76" i="5"/>
  <c r="F77" i="5"/>
  <c r="I77" i="5" s="1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381" i="5"/>
  <c r="I379" i="5"/>
  <c r="I374" i="5"/>
  <c r="I378" i="5"/>
  <c r="I377" i="5"/>
  <c r="I376" i="5"/>
  <c r="I375" i="5"/>
  <c r="I372" i="5"/>
  <c r="I371" i="5"/>
  <c r="I369" i="5"/>
  <c r="I368" i="5"/>
  <c r="I367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44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3" i="5"/>
  <c r="I242" i="5"/>
  <c r="I241" i="5"/>
  <c r="I240" i="5" l="1"/>
  <c r="I239" i="5"/>
  <c r="I238" i="5"/>
  <c r="I237" i="5"/>
  <c r="I236" i="5"/>
  <c r="I235" i="5"/>
  <c r="I128" i="5"/>
  <c r="I234" i="5"/>
  <c r="I233" i="5"/>
  <c r="I232" i="5"/>
  <c r="I231" i="5"/>
  <c r="I230" i="5"/>
  <c r="I229" i="5"/>
  <c r="G46" i="5" l="1"/>
  <c r="I46" i="5" s="1"/>
  <c r="G13" i="5"/>
  <c r="I51" i="5"/>
  <c r="I50" i="5"/>
  <c r="I49" i="5"/>
  <c r="I48" i="5"/>
  <c r="I47" i="5"/>
  <c r="I41" i="5"/>
  <c r="I39" i="5"/>
  <c r="I22" i="5"/>
  <c r="I10" i="5"/>
  <c r="I13" i="5" l="1"/>
  <c r="G12" i="5"/>
  <c r="I14" i="5"/>
  <c r="I15" i="5"/>
  <c r="I16" i="5"/>
  <c r="I17" i="5"/>
  <c r="I18" i="5"/>
  <c r="I19" i="5"/>
  <c r="I21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40" i="5"/>
  <c r="I42" i="5"/>
  <c r="I43" i="5"/>
  <c r="I44" i="5"/>
  <c r="I45" i="5"/>
  <c r="E83" i="1"/>
  <c r="E36" i="1"/>
  <c r="E35" i="1"/>
  <c r="E34" i="1"/>
  <c r="E95" i="1"/>
  <c r="E96" i="1"/>
  <c r="E87" i="1"/>
  <c r="E39" i="1"/>
  <c r="E66" i="1"/>
  <c r="E64" i="1"/>
  <c r="E60" i="1"/>
  <c r="E48" i="1"/>
  <c r="E30" i="1"/>
  <c r="E29" i="1"/>
  <c r="E25" i="1"/>
  <c r="E13" i="1"/>
  <c r="E12" i="1"/>
  <c r="E97" i="1"/>
  <c r="E94" i="1"/>
  <c r="E90" i="1"/>
  <c r="E89" i="1"/>
  <c r="E88" i="1"/>
  <c r="E86" i="1"/>
  <c r="E84" i="1"/>
  <c r="E81" i="1"/>
  <c r="E80" i="1"/>
  <c r="E79" i="1"/>
  <c r="E78" i="1"/>
  <c r="E76" i="1"/>
  <c r="E75" i="1"/>
  <c r="E73" i="1"/>
  <c r="E71" i="1"/>
  <c r="E70" i="1"/>
  <c r="E69" i="1"/>
  <c r="E68" i="1"/>
  <c r="E67" i="1"/>
  <c r="E65" i="1"/>
  <c r="E63" i="1"/>
  <c r="E62" i="1"/>
  <c r="E61" i="1"/>
  <c r="E59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28" i="1"/>
  <c r="E24" i="1"/>
  <c r="E23" i="1"/>
  <c r="E22" i="1"/>
  <c r="E21" i="1"/>
  <c r="E19" i="1"/>
  <c r="E18" i="1"/>
  <c r="E17" i="1"/>
  <c r="E16" i="1"/>
  <c r="E15" i="1"/>
  <c r="E14" i="1"/>
  <c r="E11" i="1"/>
  <c r="E10" i="1"/>
  <c r="E9" i="1"/>
  <c r="E8" i="1"/>
  <c r="E7" i="1"/>
  <c r="C20" i="3"/>
  <c r="C21" i="3" s="1"/>
  <c r="G11" i="5" l="1"/>
  <c r="I11" i="5" s="1"/>
  <c r="I12" i="5"/>
  <c r="F98" i="1"/>
  <c r="I20" i="5"/>
  <c r="E98" i="1"/>
  <c r="D20" i="3"/>
  <c r="D21" i="3" s="1"/>
  <c r="E27" i="1" l="1"/>
  <c r="E26" i="1" l="1"/>
  <c r="F38" i="1" l="1"/>
</calcChain>
</file>

<file path=xl/sharedStrings.xml><?xml version="1.0" encoding="utf-8"?>
<sst xmlns="http://schemas.openxmlformats.org/spreadsheetml/2006/main" count="762" uniqueCount="314">
  <si>
    <t>Oznaka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</si>
  <si>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</si>
  <si>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</si>
  <si>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</si>
  <si>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</si>
  <si>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</si>
  <si>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</si>
  <si>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</si>
  <si>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</si>
  <si>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</si>
  <si>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</si>
  <si>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</si>
  <si>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</si>
  <si>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</si>
  <si>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</si>
  <si>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</si>
  <si>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</si>
  <si>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</si>
  <si>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</si>
  <si>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</si>
  <si>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</si>
  <si>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</si>
  <si>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</si>
  <si>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</si>
  <si>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</si>
  <si>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</si>
  <si>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</si>
  <si>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</si>
  <si>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</si>
  <si>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</si>
  <si>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</si>
  <si>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</si>
  <si>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</si>
  <si>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</si>
  <si>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</si>
  <si>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</si>
  <si>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</si>
  <si>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</si>
  <si>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</si>
  <si>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</si>
  <si>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</si>
  <si>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</si>
  <si>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</si>
  <si>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</si>
  <si>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</si>
  <si>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</si>
  <si>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</si>
  <si>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</si>
  <si>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</si>
  <si>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</si>
  <si>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</si>
  <si>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</si>
  <si>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</si>
  <si>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</si>
  <si>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</si>
  <si>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</si>
  <si>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</si>
  <si>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</si>
  <si>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</si>
  <si>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</si>
  <si>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</si>
  <si>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</si>
  <si>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</si>
  <si>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</si>
  <si>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</si>
  <si>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</si>
  <si>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</si>
  <si>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</si>
  <si>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</si>
  <si>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</si>
  <si>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</si>
  <si>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</si>
  <si>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</si>
  <si>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</si>
  <si>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</si>
  <si>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</si>
  <si>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</si>
  <si>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</si>
  <si>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</si>
  <si>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</si>
  <si>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</si>
  <si>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</si>
  <si>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</si>
  <si>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</si>
  <si>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</si>
  <si>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</si>
  <si>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</si>
  <si>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</si>
  <si>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</si>
  <si>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 xml:space="preserve">I. OPĆI DIO  </t>
  </si>
  <si>
    <t>638 Pmoći temeljem prijenosa EU sredstava</t>
  </si>
  <si>
    <t>6381 Tekuće pomoći temeljem prijenosa EU</t>
  </si>
  <si>
    <t>3235 zakupnine i najamnine</t>
  </si>
  <si>
    <t>II. POSEBNI DIO</t>
  </si>
  <si>
    <t>Proračunski korisnik 01</t>
  </si>
  <si>
    <t>3</t>
  </si>
  <si>
    <t>Rashodi poslovanja</t>
  </si>
  <si>
    <t>32</t>
  </si>
  <si>
    <t>Materijalni rashodi</t>
  </si>
  <si>
    <t>321</t>
  </si>
  <si>
    <t>Naknade troškova zaposlenima</t>
  </si>
  <si>
    <t>3211</t>
  </si>
  <si>
    <t>3213</t>
  </si>
  <si>
    <t>322</t>
  </si>
  <si>
    <t>Rashodi za materijal i energiju</t>
  </si>
  <si>
    <t>3221</t>
  </si>
  <si>
    <t>3223</t>
  </si>
  <si>
    <t>3225</t>
  </si>
  <si>
    <t>3227</t>
  </si>
  <si>
    <t>Službena , radna i zaštitna odjeća</t>
  </si>
  <si>
    <t>323</t>
  </si>
  <si>
    <t>Rashodi za usluge</t>
  </si>
  <si>
    <t>3231</t>
  </si>
  <si>
    <t>Usluge tekućeg i investicijskog održavanja građ. objekata</t>
  </si>
  <si>
    <t>3233</t>
  </si>
  <si>
    <t>Ostale usluge promidžbe i informiranja</t>
  </si>
  <si>
    <t>3234</t>
  </si>
  <si>
    <t>Opskrba vodom</t>
  </si>
  <si>
    <t>3235</t>
  </si>
  <si>
    <t>3236</t>
  </si>
  <si>
    <t>Obvezni i prev. zdravstveni pregledi zaposlenika</t>
  </si>
  <si>
    <t>3237</t>
  </si>
  <si>
    <t>Ostale intelektualne usluge</t>
  </si>
  <si>
    <t>3238</t>
  </si>
  <si>
    <t>Usluge ažuriranja računalnih baza</t>
  </si>
  <si>
    <t>3239</t>
  </si>
  <si>
    <t>Ostale nespomenute usluge</t>
  </si>
  <si>
    <t>329</t>
  </si>
  <si>
    <t>Ostali nespomenuti rashodi poslovanja</t>
  </si>
  <si>
    <t>3292</t>
  </si>
  <si>
    <t>Premije osiguranja ostale imovine</t>
  </si>
  <si>
    <t>3294</t>
  </si>
  <si>
    <t>Tuzemne članarine</t>
  </si>
  <si>
    <t>3299</t>
  </si>
  <si>
    <t>34</t>
  </si>
  <si>
    <t>Financijski rashodi</t>
  </si>
  <si>
    <t>343</t>
  </si>
  <si>
    <t>Ostali financijski rashodi</t>
  </si>
  <si>
    <t>3431</t>
  </si>
  <si>
    <t>Usluge platnog prometa</t>
  </si>
  <si>
    <t>37</t>
  </si>
  <si>
    <t>Naknade građanima i kućanstvima na temelju osiguranja i druge naknade</t>
  </si>
  <si>
    <t>372</t>
  </si>
  <si>
    <t>Ostale naknade građanima i kućanstvima iz proračuna</t>
  </si>
  <si>
    <t>Postrojenja i oprema</t>
  </si>
  <si>
    <t>Opći prihodi i primici</t>
  </si>
  <si>
    <t>Ostali rashodi za zaposlene</t>
  </si>
  <si>
    <t>Doprinosi na plaće</t>
  </si>
  <si>
    <t>Plaće za prekovremeni rad</t>
  </si>
  <si>
    <t>GODIŠNJI  IZVJEŠTAJ O IZVRŠENJU FINANCIJSKOG PLANA ZA 2022. GODINU</t>
  </si>
  <si>
    <t>Izvor  31</t>
  </si>
  <si>
    <t>Aktivnost A18054001</t>
  </si>
  <si>
    <t>MATERIJALNI I FINANCIJSKI RASHODI</t>
  </si>
  <si>
    <t>Glava 8-31</t>
  </si>
  <si>
    <t>Osnovno školstvo</t>
  </si>
  <si>
    <t>11927 OŠ LAPAD</t>
  </si>
  <si>
    <t>Potpore za decentralizirane izdatke</t>
  </si>
  <si>
    <t>Račun</t>
  </si>
  <si>
    <t>Index (4/3)</t>
  </si>
  <si>
    <t>Tekući plan 2022</t>
  </si>
  <si>
    <t>Izvršenje plana 2022</t>
  </si>
  <si>
    <t>Vrsta rashoda/ izdataka</t>
  </si>
  <si>
    <t>18054 DECENTRALIZIRANE FUNKCIJE - MINIMALNI FINANCIJSKI STANDARD</t>
  </si>
  <si>
    <t>Materijal I sirovine</t>
  </si>
  <si>
    <t>Energija</t>
  </si>
  <si>
    <t>Uredski materijal I ostali materijalni rshodi</t>
  </si>
  <si>
    <t>Službena putovanja</t>
  </si>
  <si>
    <t>Stručno usavršavanje zaposlenika</t>
  </si>
  <si>
    <t>Mat.l i dijelovi za tekuće i invest. Održavanje</t>
  </si>
  <si>
    <t>Sitni inventar I autogume</t>
  </si>
  <si>
    <t>Usluge telefona, pošte I prijevoza</t>
  </si>
  <si>
    <t>Licence</t>
  </si>
  <si>
    <t>Reprezentacija</t>
  </si>
  <si>
    <t>Ostale pristojbe I naknade</t>
  </si>
  <si>
    <t>Aktivnost A18054003</t>
  </si>
  <si>
    <t>TEKUĆE I INVESTICIJSKO ODRŽAVANJE - MINIMALNI FINANCIJSKI STANDARD</t>
  </si>
  <si>
    <t>Usluge tekućeg i investicijskog održavanja</t>
  </si>
  <si>
    <t>18055 DECENTRALIZIRANE FUNKCIJE - IZNAD MINIMALNOG FINANCIJSKOG STANDARDA</t>
  </si>
  <si>
    <t>Aktivnost A18055002</t>
  </si>
  <si>
    <t>OSTALI PROJEKTI U OSNOVNOM ŠKOLSTVU</t>
  </si>
  <si>
    <t>Izvor  11</t>
  </si>
  <si>
    <t>Komunalne usluge</t>
  </si>
  <si>
    <t>Mat. i dijelovi za tekuće i invest. Održavanje</t>
  </si>
  <si>
    <t>Ostale nakande građanima I kućanstvima u proračunu</t>
  </si>
  <si>
    <t>Materijal i sirovine</t>
  </si>
  <si>
    <t>Plaće (bruto)</t>
  </si>
  <si>
    <t>Plaće za redovan rad</t>
  </si>
  <si>
    <t>Doprinosi za obvezno ZO</t>
  </si>
  <si>
    <t>Doprinosi za obvezno osiguranje u slučaju nezaposlenosti</t>
  </si>
  <si>
    <t>Naknade za prijevoz, za rad na terenu I odvojeni život</t>
  </si>
  <si>
    <t>Zatezne kamate</t>
  </si>
  <si>
    <t>Aktivnost A18055009</t>
  </si>
  <si>
    <t>UČENIČKA NATJECANJA OSNOVNIH ŠKOLA</t>
  </si>
  <si>
    <t>Naknade za rad predstavničkih I izvršnih tijela, povjerenstva I sl.</t>
  </si>
  <si>
    <t>Aktivnost A18055021</t>
  </si>
  <si>
    <t>TEKUĆE I INVESTICIJSKO ODRŽAVANJE IZNAD MINIMALNOG STANDARDA</t>
  </si>
  <si>
    <t>Aktivnost A18055023</t>
  </si>
  <si>
    <t>STRUČNO RAZVOJNE SLUŽBE</t>
  </si>
  <si>
    <t>Aktivnost A18055036</t>
  </si>
  <si>
    <t>ASISTENT U NASTAVI</t>
  </si>
  <si>
    <t>Izvor  44</t>
  </si>
  <si>
    <t>Aktivnost A18055037</t>
  </si>
  <si>
    <t>SUFINANCIRANJE ŠKOLSKOG ŠPORTA</t>
  </si>
  <si>
    <t>Intelektualne I osobne usluge</t>
  </si>
  <si>
    <t>Aktivnost A18055040</t>
  </si>
  <si>
    <t>SHEMA ŠKOLSKOG VOĆA</t>
  </si>
  <si>
    <t>Izvor  42</t>
  </si>
  <si>
    <t>Namjenske tekuće pomoći</t>
  </si>
  <si>
    <t>EU fondovi - pomoći</t>
  </si>
  <si>
    <t>18056 KAPITALNO ULAGANJE U ŠKOLSTVO - MINIMALNI FINANCIJSKI STANDARD</t>
  </si>
  <si>
    <t>Aktivnost A18056002</t>
  </si>
  <si>
    <t>ŠKOLSKA OPREMA</t>
  </si>
  <si>
    <t>Uredska oprema I namještaj</t>
  </si>
  <si>
    <t>Knjige</t>
  </si>
  <si>
    <t>Aktivnost A18054004</t>
  </si>
  <si>
    <t>REDOVNA DJELATNOST OSNOVNOG OBRAZOVANJA</t>
  </si>
  <si>
    <t>Izvor  49</t>
  </si>
  <si>
    <t>Pomoći iz državnog proračuna za plaće te ostale rashode za zaposlene</t>
  </si>
  <si>
    <t>Izvor  25</t>
  </si>
  <si>
    <t>Vlastiti prihodi proračunskih korisnika</t>
  </si>
  <si>
    <t>Materijal i dijelovi za tekuće i investicijsko održavan</t>
  </si>
  <si>
    <t>Troškovi sudskih postupaka</t>
  </si>
  <si>
    <t>Postrojenja I opreme</t>
  </si>
  <si>
    <t>Komunikacijska oprema</t>
  </si>
  <si>
    <t>Uredska oprema i namještaj</t>
  </si>
  <si>
    <t>Oprema za održavanje i zaštitu</t>
  </si>
  <si>
    <t>Instrumenti, uređaji i strojevi</t>
  </si>
  <si>
    <t>Rashodi za nabavu nefinancijske imovine</t>
  </si>
  <si>
    <t>Izvor  29</t>
  </si>
  <si>
    <t>Naknade za prijevoz, za rad na terenu i odvojeni život</t>
  </si>
  <si>
    <t>Materijal i dijelovi za tekuće i investicijsko održavanje</t>
  </si>
  <si>
    <t>Sitni inventar i auto gume</t>
  </si>
  <si>
    <t>IZVJEŠTAJ O IZVRŠENJU FINANCIJSKOG PLANA ZA 2022. GODINU</t>
  </si>
  <si>
    <t>KLASA:</t>
  </si>
  <si>
    <t>URBROJ:</t>
  </si>
  <si>
    <t>Ostale usluge</t>
  </si>
  <si>
    <t>Intelektualne i osobne usluge</t>
  </si>
  <si>
    <t>Uređaji, strojevi i oprema za ostale namjene</t>
  </si>
  <si>
    <t>Izvor  55</t>
  </si>
  <si>
    <t>Donacije i ostali namjenski prihodi proračunskih korisnika</t>
  </si>
  <si>
    <t xml:space="preserve">Izvršenje rashoda i izdataka po ekonomskoj i programskoj klasifikaciji i izvorima financiranja </t>
  </si>
  <si>
    <t>Zdravstvene i veterinarske usluge</t>
  </si>
  <si>
    <t>Naknade građanima i kućanstvima u novcu</t>
  </si>
  <si>
    <t>Naknade građanima i kućanstvima u naravi</t>
  </si>
  <si>
    <t>Knjige, umjetnička djela i ostale izložbene vrijednosti</t>
  </si>
  <si>
    <t>Izvor 29</t>
  </si>
  <si>
    <t>Višak/manjak prihoda proračunskih korisnika</t>
  </si>
  <si>
    <t>Usluge telefona, pošte i prijevoza</t>
  </si>
  <si>
    <t>18057 KAPITALNO ULAGANJE U ŠKOLSTVO - IZNAD MINIMALNOG FINANCIJSKOG STANDARDA</t>
  </si>
  <si>
    <t>Aktivnost A18057001</t>
  </si>
  <si>
    <t>Postrojenja I oprema</t>
  </si>
  <si>
    <t>NABAVA ŠKOLSKIH UDŽBENIKA</t>
  </si>
  <si>
    <t>Aktivnost A18055039</t>
  </si>
  <si>
    <t>Aktivnost A18055006</t>
  </si>
  <si>
    <t>PRODUŽENI BORAVAK</t>
  </si>
  <si>
    <t>Sažetak izvršenja po računu prihoda i rashoda i računu financiranja:</t>
  </si>
  <si>
    <t>Naziv</t>
  </si>
  <si>
    <t>Izvršenje 2021</t>
  </si>
  <si>
    <t>Izvršenje  2022</t>
  </si>
  <si>
    <t>Višak/manjak + Neto financiranje</t>
  </si>
  <si>
    <t>Izvorni plan 2022</t>
  </si>
  <si>
    <t>Ukupan donos viška iz prethodnh godina</t>
  </si>
  <si>
    <t>Višak iz prethodnih godina koji se potrošio</t>
  </si>
  <si>
    <t>C. RASPOLOŽIVA SREDSTVA IZ PRETHODNIH GODINA (rezultat na 922)</t>
  </si>
  <si>
    <t>Konto</t>
  </si>
  <si>
    <t>Izvorni plan   2022</t>
  </si>
  <si>
    <t>Izvršenje 2022</t>
  </si>
  <si>
    <t>Indeks  4/2</t>
  </si>
  <si>
    <t>IZVRŠENJE PRIHODA I RASHODA PREMA EKONOMSKOJ KLASIFIKACIJI</t>
  </si>
  <si>
    <t>IZVRŠENJE PRIHODA I RASHODA PREMA IZVORIMA FINANCIRANJA</t>
  </si>
  <si>
    <t>Brojčana oznaka i naziv izvora financiranja</t>
  </si>
  <si>
    <t>Indeks 4/2</t>
  </si>
  <si>
    <t>Prihodi</t>
  </si>
  <si>
    <t>Rashodi</t>
  </si>
  <si>
    <t>Razlika</t>
  </si>
  <si>
    <t>Izvor 31 - Potpore za decentralizirane izdatke</t>
  </si>
  <si>
    <t>Izvor 49 - Pomoći iz državnog proračuna za plaće te ostale rashode za zaposlene</t>
  </si>
  <si>
    <t>Izvor 25 - Vlastiti prihodi proračunskih korisnika</t>
  </si>
  <si>
    <t>Izvor 29 - Višak/manjak prihoda proračunskih korisnika</t>
  </si>
  <si>
    <t>Izvor 55 - Donacije i ostali namjenski prihodi proračunskih korisnika</t>
  </si>
  <si>
    <t>Izvor 44 - EU fondovi - pomoći</t>
  </si>
  <si>
    <t>Izvor 42 - Namjenske tekuće pomoći</t>
  </si>
  <si>
    <t>Izvor 11 - Opći prihodi i primici</t>
  </si>
  <si>
    <t>Indeks 4/3</t>
  </si>
  <si>
    <t>UKUPNO PRIHODI</t>
  </si>
  <si>
    <t>UKUPNO RASHODI</t>
  </si>
  <si>
    <t>PRENESENI VIŠAK PRIHODA</t>
  </si>
  <si>
    <t>71 Prihodi od prodaje neproizvedene dugotrajne imovine</t>
  </si>
  <si>
    <t>7111 Zemljište</t>
  </si>
  <si>
    <t>711 Prihodi od prodaje materijalne imovine - prirodnih bogatstava</t>
  </si>
  <si>
    <t>9211 Višak prihoda</t>
  </si>
  <si>
    <t>3293 Reprezenatcija</t>
  </si>
  <si>
    <t>3433 Zatezne kamate</t>
  </si>
  <si>
    <t>3721 Nakande građanima I kućanstvima u novcu</t>
  </si>
  <si>
    <t>4222 Komunikacijska oprema</t>
  </si>
  <si>
    <t>4223 Oprema za održavanje I zaštitu</t>
  </si>
  <si>
    <t>Materijal I dijelovi za tekuće I ivesticijsko održavanj</t>
  </si>
  <si>
    <t>Službena, radna i zaštitna odjeća i obuća</t>
  </si>
  <si>
    <t>Pristojbe i naknade</t>
  </si>
  <si>
    <t>Zakupnine i najamnine</t>
  </si>
  <si>
    <t>Računalne usluge</t>
  </si>
  <si>
    <t>Premije osiguranja</t>
  </si>
  <si>
    <t>Članarine</t>
  </si>
  <si>
    <t>Bankarske usluge i usluge platnog prometa</t>
  </si>
  <si>
    <t>Doprinosi za ZO</t>
  </si>
  <si>
    <t>Uredski materijal I ostali materijalni rashodi</t>
  </si>
  <si>
    <t>Knjige u knjižnici</t>
  </si>
  <si>
    <t>4225 Instrumenti, uređaji i strojevi</t>
  </si>
  <si>
    <r>
      <rPr>
        <b/>
        <sz val="20"/>
        <color theme="1"/>
        <rFont val="Calibri"/>
        <family val="2"/>
        <charset val="238"/>
        <scheme val="minor"/>
      </rPr>
      <t>OSNOVNA ŠKOLA LAPAD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Od Batale 14 | 20 000 Dubrovnik | e-mail: tajnistvo@os-lapad-du.skole.hr
Tel: 020/356-100 | OIB: 65525385872 | ŠIFRA: 19-018-002
REPUBLIKA HRVATSKA | DUBROVAČKO-NERETVANSKA ŽUPANIJA | GRAD DUBROVNIK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</si>
  <si>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-</t>
  </si>
  <si>
    <t>3291 Naknade za rad predstavničkih i izvršnih tijela, povjerenstava i slično</t>
  </si>
  <si>
    <t>Na temelju Zakona o proračunu (NN 144/21) i Pravilnika o polugodišnjem i godišnjem izvještaju o izvršenju proračuna (NN 24/13, 102/17, 1/20, 147/20) Školski odbor na 30. sjednici dana 29. ožujka donosi:</t>
  </si>
  <si>
    <t>400-03/23-01/2</t>
  </si>
  <si>
    <t>2117-1-129-03-23-1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</si>
</sst>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rgb="FF000000"/>
      <name val="Calibri Light"/>
      <family val="2"/>
      <charset val="238"/>
    </font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0"/>
      <color rgb="FF000000"/>
      <name val="Times New Roman"/>
      <family val="1"/>
      <charset val="238"/>
    </font>
    <font>
      <b/>
      <sz val="8"/>
      <color theme="1"/>
      <name val="Arimo"/>
      <family val="2"/>
    </font>
    <font>
      <b/>
      <sz val="10"/>
      <color theme="1"/>
      <name val="Times New Roman"/>
      <family val="1"/>
      <charset val="238"/>
    </font>
    <font>
      <b/>
      <sz val="9"/>
      <color rgb="FF7030A0"/>
      <name val="Verdana"/>
      <family val="2"/>
      <charset val="238"/>
    </font>
    <font>
      <b/>
      <sz val="9"/>
      <color theme="4" tint="-0.249977111117893"/>
      <name val="Verdana"/>
      <family val="2"/>
      <charset val="238"/>
    </font>
    <font>
      <b/>
      <sz val="9"/>
      <color rgb="FFFF0000"/>
      <name val="Verdana"/>
      <family val="2"/>
      <charset val="238"/>
    </font>
    <font>
      <sz val="8"/>
      <color rgb="FF000000"/>
      <name val="Arimo"/>
      <family val="2"/>
      <charset val="238"/>
    </font>
    <font>
      <sz val="8"/>
      <color theme="1"/>
      <name val="Arimo"/>
      <family val="2"/>
      <charset val="238"/>
    </font>
    <font>
      <b/>
      <sz val="8"/>
      <color rgb="FF000000"/>
      <name val="Arimo"/>
      <family val="2"/>
      <charset val="238"/>
    </font>
    <font>
      <b/>
      <sz val="9"/>
      <color rgb="FF00B0F0"/>
      <name val="Verdana"/>
      <family val="2"/>
      <charset val="238"/>
    </font>
    <font>
      <b/>
      <sz val="8"/>
      <color theme="1"/>
      <name val="Arimo"/>
      <family val="2"/>
      <charset val="238"/>
    </font>
    <font>
      <b/>
      <sz val="9"/>
      <color rgb="FF00B050"/>
      <name val="Verdana"/>
      <family val="2"/>
      <charset val="238"/>
    </font>
    <font>
      <b/>
      <sz val="9"/>
      <color theme="7" tint="-0.249977111117893"/>
      <name val="Verdana"/>
      <family val="2"/>
      <charset val="238"/>
    </font>
    <font>
      <b/>
      <sz val="9"/>
      <color theme="5"/>
      <name val="Verdana"/>
      <family val="2"/>
      <charset val="238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8"/>
      <color theme="1"/>
      <name val="Arimo"/>
      <charset val="238"/>
    </font>
    <font>
      <sz val="9"/>
      <color rgb="FFFFFF00"/>
      <name val="Verdana"/>
      <family val="2"/>
      <charset val="238"/>
    </font>
    <font>
      <sz val="8"/>
      <color rgb="FF000000"/>
      <name val="Arimo"/>
      <charset val="238"/>
    </font>
    <font>
      <b/>
      <i/>
      <sz val="11"/>
      <color theme="1"/>
      <name val="Calibri"/>
      <family val="2"/>
      <charset val="238"/>
      <scheme val="minor"/>
    </font>
    <font>
      <sz val="8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5" fillId="0" borderId="0"/>
  </cellStyleXfs>
  <cellXfs count="285">
    <xf numFmtId="0" fontId="0" fillId="0" borderId="0" xfId="0"/>
    <xf numFmtId="0" fontId="19" fillId="0" borderId="0" xfId="0" applyFont="1" applyAlignment="1">
      <alignment wrapText="1"/>
    </xf>
    <xf numFmtId="0" fontId="20" fillId="33" borderId="11" xfId="0" applyFont="1" applyFill="1" applyBorder="1" applyAlignment="1">
      <alignment horizontal="left" wrapText="1"/>
    </xf>
    <xf numFmtId="4" fontId="18" fillId="33" borderId="11" xfId="0" applyNumberFormat="1" applyFont="1" applyFill="1" applyBorder="1" applyAlignment="1">
      <alignment horizontal="right" wrapText="1"/>
    </xf>
    <xf numFmtId="0" fontId="19" fillId="0" borderId="0" xfId="0" applyFont="1"/>
    <xf numFmtId="0" fontId="22" fillId="33" borderId="11" xfId="0" applyFont="1" applyFill="1" applyBorder="1" applyAlignment="1">
      <alignment horizontal="left" wrapText="1"/>
    </xf>
    <xf numFmtId="4" fontId="21" fillId="33" borderId="11" xfId="0" applyNumberFormat="1" applyFont="1" applyFill="1" applyBorder="1" applyAlignment="1">
      <alignment horizontal="right" wrapText="1"/>
    </xf>
    <xf numFmtId="0" fontId="23" fillId="0" borderId="0" xfId="0" applyFont="1"/>
    <xf numFmtId="0" fontId="20" fillId="34" borderId="11" xfId="0" applyFont="1" applyFill="1" applyBorder="1" applyAlignment="1">
      <alignment horizontal="left" wrapText="1"/>
    </xf>
    <xf numFmtId="4" fontId="18" fillId="34" borderId="11" xfId="0" applyNumberFormat="1" applyFont="1" applyFill="1" applyBorder="1" applyAlignment="1">
      <alignment horizontal="right" wrapText="1"/>
    </xf>
    <xf numFmtId="0" fontId="24" fillId="0" borderId="0" xfId="0" applyFont="1"/>
    <xf numFmtId="0" fontId="26" fillId="0" borderId="0" xfId="0" applyFont="1" applyAlignment="1">
      <alignment horizontal="left" indent="1"/>
    </xf>
    <xf numFmtId="0" fontId="27" fillId="35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horizontal="right" wrapText="1" indent="1"/>
    </xf>
    <xf numFmtId="4" fontId="29" fillId="33" borderId="17" xfId="0" applyNumberFormat="1" applyFont="1" applyFill="1" applyBorder="1" applyAlignment="1">
      <alignment horizontal="right" wrapText="1" indent="1"/>
    </xf>
    <xf numFmtId="0" fontId="29" fillId="33" borderId="17" xfId="0" applyFont="1" applyFill="1" applyBorder="1" applyAlignment="1">
      <alignment horizontal="left" wrapText="1" indent="1"/>
    </xf>
    <xf numFmtId="4" fontId="29" fillId="33" borderId="19" xfId="0" applyNumberFormat="1" applyFont="1" applyFill="1" applyBorder="1" applyAlignment="1">
      <alignment horizontal="right" wrapText="1" indent="1"/>
    </xf>
    <xf numFmtId="0" fontId="29" fillId="33" borderId="11" xfId="0" applyFont="1" applyFill="1" applyBorder="1" applyAlignment="1">
      <alignment horizontal="left" wrapText="1"/>
    </xf>
    <xf numFmtId="0" fontId="29" fillId="33" borderId="16" xfId="0" applyFont="1" applyFill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4" fontId="23" fillId="0" borderId="0" xfId="0" applyNumberFormat="1" applyFont="1"/>
    <xf numFmtId="4" fontId="31" fillId="33" borderId="11" xfId="0" applyNumberFormat="1" applyFont="1" applyFill="1" applyBorder="1" applyAlignment="1">
      <alignment horizontal="right" wrapText="1" indent="1"/>
    </xf>
    <xf numFmtId="0" fontId="33" fillId="0" borderId="0" xfId="0" applyFont="1" applyAlignment="1">
      <alignment horizontal="left" wrapText="1"/>
    </xf>
    <xf numFmtId="0" fontId="37" fillId="33" borderId="11" xfId="0" applyFont="1" applyFill="1" applyBorder="1" applyAlignment="1">
      <alignment horizontal="left" wrapText="1"/>
    </xf>
    <xf numFmtId="4" fontId="38" fillId="33" borderId="11" xfId="0" applyNumberFormat="1" applyFont="1" applyFill="1" applyBorder="1" applyAlignment="1">
      <alignment horizontal="right" wrapText="1"/>
    </xf>
    <xf numFmtId="0" fontId="34" fillId="33" borderId="11" xfId="0" applyFont="1" applyFill="1" applyBorder="1" applyAlignment="1">
      <alignment horizontal="left" wrapText="1"/>
    </xf>
    <xf numFmtId="4" fontId="39" fillId="33" borderId="11" xfId="0" applyNumberFormat="1" applyFont="1" applyFill="1" applyBorder="1" applyAlignment="1">
      <alignment horizontal="right" wrapText="1"/>
    </xf>
    <xf numFmtId="0" fontId="40" fillId="0" borderId="0" xfId="0" applyFont="1"/>
    <xf numFmtId="0" fontId="41" fillId="33" borderId="11" xfId="0" applyFont="1" applyFill="1" applyBorder="1" applyAlignment="1">
      <alignment horizontal="left" wrapText="1"/>
    </xf>
    <xf numFmtId="0" fontId="26" fillId="0" borderId="0" xfId="0" applyFont="1"/>
    <xf numFmtId="0" fontId="42" fillId="0" borderId="0" xfId="0" applyFont="1"/>
    <xf numFmtId="0" fontId="41" fillId="33" borderId="11" xfId="0" applyFont="1" applyFill="1" applyBorder="1" applyAlignment="1">
      <alignment horizontal="left" vertical="center" wrapText="1"/>
    </xf>
    <xf numFmtId="0" fontId="43" fillId="0" borderId="0" xfId="0" applyFont="1"/>
    <xf numFmtId="0" fontId="40" fillId="0" borderId="0" xfId="0" applyFont="1" applyAlignment="1">
      <alignment horizontal="left" wrapText="1"/>
    </xf>
    <xf numFmtId="4" fontId="37" fillId="33" borderId="11" xfId="0" applyNumberFormat="1" applyFont="1" applyFill="1" applyBorder="1" applyAlignment="1">
      <alignment wrapText="1"/>
    </xf>
    <xf numFmtId="4" fontId="34" fillId="33" borderId="11" xfId="0" applyNumberFormat="1" applyFont="1" applyFill="1" applyBorder="1" applyAlignment="1">
      <alignment wrapText="1"/>
    </xf>
    <xf numFmtId="0" fontId="33" fillId="36" borderId="0" xfId="0" applyFont="1" applyFill="1" applyAlignment="1">
      <alignment horizontal="left" wrapText="1"/>
    </xf>
    <xf numFmtId="4" fontId="47" fillId="36" borderId="20" xfId="42" applyNumberFormat="1" applyFont="1" applyFill="1" applyBorder="1" applyAlignment="1" applyProtection="1">
      <alignment horizontal="right" vertical="center" wrapText="1"/>
    </xf>
    <xf numFmtId="2" fontId="49" fillId="36" borderId="20" xfId="42" applyNumberFormat="1" applyFont="1" applyFill="1" applyBorder="1" applyAlignment="1" applyProtection="1">
      <alignment horizontal="right" vertical="center" wrapText="1"/>
    </xf>
    <xf numFmtId="4" fontId="46" fillId="36" borderId="20" xfId="42" applyNumberFormat="1" applyFont="1" applyFill="1" applyBorder="1" applyAlignment="1" applyProtection="1">
      <alignment horizontal="right" vertical="center" wrapText="1"/>
    </xf>
    <xf numFmtId="1" fontId="49" fillId="36" borderId="20" xfId="42" applyNumberFormat="1" applyFont="1" applyFill="1" applyBorder="1" applyAlignment="1" applyProtection="1">
      <alignment horizontal="center" vertical="center" wrapText="1"/>
    </xf>
    <xf numFmtId="4" fontId="33" fillId="36" borderId="0" xfId="0" applyNumberFormat="1" applyFont="1" applyFill="1" applyAlignment="1">
      <alignment horizontal="left" wrapText="1"/>
    </xf>
    <xf numFmtId="4" fontId="0" fillId="36" borderId="0" xfId="0" applyNumberFormat="1" applyFill="1" applyAlignment="1">
      <alignment horizontal="left" wrapText="1"/>
    </xf>
    <xf numFmtId="0" fontId="47" fillId="36" borderId="22" xfId="42" applyNumberFormat="1" applyFont="1" applyFill="1" applyBorder="1" applyAlignment="1" applyProtection="1">
      <alignment horizontal="left" vertical="center" wrapText="1"/>
    </xf>
    <xf numFmtId="0" fontId="47" fillId="36" borderId="21" xfId="42" applyNumberFormat="1" applyFont="1" applyFill="1" applyBorder="1" applyAlignment="1" applyProtection="1">
      <alignment horizontal="left" vertical="center" wrapText="1"/>
    </xf>
    <xf numFmtId="0" fontId="51" fillId="36" borderId="0" xfId="0" applyFont="1" applyFill="1" applyAlignment="1">
      <alignment horizontal="left" wrapText="1"/>
    </xf>
    <xf numFmtId="0" fontId="52" fillId="36" borderId="0" xfId="0" applyFont="1" applyFill="1" applyAlignment="1">
      <alignment horizontal="left" wrapText="1"/>
    </xf>
    <xf numFmtId="0" fontId="42" fillId="0" borderId="0" xfId="0" applyFont="1" applyAlignment="1">
      <alignment horizontal="left" indent="1"/>
    </xf>
    <xf numFmtId="0" fontId="42" fillId="0" borderId="0" xfId="0" applyFont="1" applyAlignment="1">
      <alignment horizontal="left" wrapText="1"/>
    </xf>
    <xf numFmtId="0" fontId="53" fillId="36" borderId="0" xfId="0" applyFont="1" applyFill="1" applyAlignment="1">
      <alignment horizontal="left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2" fontId="55" fillId="36" borderId="20" xfId="42" applyNumberFormat="1" applyFont="1" applyFill="1" applyBorder="1" applyAlignment="1" applyProtection="1">
      <alignment horizontal="right" vertical="center" wrapText="1"/>
    </xf>
    <xf numFmtId="0" fontId="54" fillId="36" borderId="22" xfId="42" applyNumberFormat="1" applyFont="1" applyFill="1" applyBorder="1" applyAlignment="1" applyProtection="1">
      <alignment horizontal="left" vertical="center" wrapText="1"/>
    </xf>
    <xf numFmtId="0" fontId="54" fillId="36" borderId="21" xfId="42" applyNumberFormat="1" applyFont="1" applyFill="1" applyBorder="1" applyAlignment="1" applyProtection="1">
      <alignment horizontal="left" vertical="center" wrapText="1"/>
    </xf>
    <xf numFmtId="4" fontId="54" fillId="36" borderId="22" xfId="42" applyNumberFormat="1" applyFont="1" applyFill="1" applyBorder="1" applyAlignment="1" applyProtection="1">
      <alignment horizontal="right" vertical="center" wrapText="1"/>
    </xf>
    <xf numFmtId="4" fontId="54" fillId="36" borderId="21" xfId="42" applyNumberFormat="1" applyFont="1" applyFill="1" applyBorder="1" applyAlignment="1" applyProtection="1">
      <alignment horizontal="right" vertical="center" wrapText="1"/>
    </xf>
    <xf numFmtId="0" fontId="56" fillId="36" borderId="22" xfId="42" applyNumberFormat="1" applyFont="1" applyFill="1" applyBorder="1" applyAlignment="1" applyProtection="1">
      <alignment horizontal="left" vertical="center" wrapText="1"/>
    </xf>
    <xf numFmtId="0" fontId="56" fillId="36" borderId="21" xfId="42" applyNumberFormat="1" applyFont="1" applyFill="1" applyBorder="1" applyAlignment="1" applyProtection="1">
      <alignment horizontal="left" vertical="center" wrapText="1"/>
    </xf>
    <xf numFmtId="4" fontId="56" fillId="36" borderId="20" xfId="42" applyNumberFormat="1" applyFont="1" applyFill="1" applyBorder="1" applyAlignment="1" applyProtection="1">
      <alignment horizontal="right" vertical="center" wrapText="1"/>
    </xf>
    <xf numFmtId="0" fontId="43" fillId="36" borderId="0" xfId="0" applyFont="1" applyFill="1" applyAlignment="1">
      <alignment horizontal="left" wrapText="1"/>
    </xf>
    <xf numFmtId="0" fontId="54" fillId="36" borderId="22" xfId="42" applyNumberFormat="1" applyFont="1" applyFill="1" applyBorder="1" applyAlignment="1" applyProtection="1">
      <alignment horizontal="left" vertical="center"/>
    </xf>
    <xf numFmtId="0" fontId="54" fillId="36" borderId="23" xfId="42" applyNumberFormat="1" applyFont="1" applyFill="1" applyBorder="1" applyAlignment="1" applyProtection="1">
      <alignment horizontal="left" vertical="center"/>
    </xf>
    <xf numFmtId="0" fontId="54" fillId="36" borderId="21" xfId="42" applyNumberFormat="1" applyFont="1" applyFill="1" applyBorder="1" applyAlignment="1" applyProtection="1">
      <alignment horizontal="left" vertical="center"/>
    </xf>
    <xf numFmtId="4" fontId="47" fillId="36" borderId="20" xfId="42" applyNumberFormat="1" applyFont="1" applyFill="1" applyBorder="1" applyAlignment="1" applyProtection="1">
      <alignment horizontal="right" vertical="center" wrapText="1"/>
    </xf>
    <xf numFmtId="0" fontId="46" fillId="36" borderId="22" xfId="42" applyNumberFormat="1" applyFont="1" applyFill="1" applyBorder="1" applyAlignment="1" applyProtection="1">
      <alignment horizontal="left" vertical="center" wrapText="1"/>
    </xf>
    <xf numFmtId="0" fontId="46" fillId="36" borderId="21" xfId="42" applyNumberFormat="1" applyFont="1" applyFill="1" applyBorder="1" applyAlignment="1" applyProtection="1">
      <alignment horizontal="left" vertical="center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4" fontId="54" fillId="36" borderId="22" xfId="42" applyNumberFormat="1" applyFont="1" applyFill="1" applyBorder="1" applyAlignment="1" applyProtection="1">
      <alignment horizontal="right" vertical="center" wrapText="1"/>
    </xf>
    <xf numFmtId="4" fontId="54" fillId="36" borderId="21" xfId="42" applyNumberFormat="1" applyFont="1" applyFill="1" applyBorder="1" applyAlignment="1" applyProtection="1">
      <alignment horizontal="right" vertical="center" wrapText="1"/>
    </xf>
    <xf numFmtId="4" fontId="46" fillId="36" borderId="20" xfId="42" applyNumberFormat="1" applyFont="1" applyFill="1" applyBorder="1" applyAlignment="1" applyProtection="1">
      <alignment horizontal="right" vertical="center" wrapText="1"/>
    </xf>
    <xf numFmtId="0" fontId="57" fillId="36" borderId="0" xfId="0" applyFont="1" applyFill="1" applyAlignment="1">
      <alignment horizontal="left" wrapText="1"/>
    </xf>
    <xf numFmtId="4" fontId="58" fillId="36" borderId="20" xfId="42" applyNumberFormat="1" applyFont="1" applyFill="1" applyBorder="1" applyAlignment="1" applyProtection="1">
      <alignment horizontal="right" vertical="center" wrapText="1"/>
    </xf>
    <xf numFmtId="0" fontId="59" fillId="36" borderId="0" xfId="0" applyFont="1" applyFill="1" applyAlignment="1">
      <alignment horizontal="left" wrapText="1"/>
    </xf>
    <xf numFmtId="0" fontId="60" fillId="36" borderId="0" xfId="0" applyFont="1" applyFill="1" applyAlignment="1">
      <alignment horizontal="left" wrapText="1"/>
    </xf>
    <xf numFmtId="0" fontId="47" fillId="36" borderId="22" xfId="42" applyNumberFormat="1" applyFont="1" applyFill="1" applyBorder="1" applyAlignment="1" applyProtection="1">
      <alignment horizontal="left" vertical="center" wrapText="1"/>
    </xf>
    <xf numFmtId="0" fontId="47" fillId="36" borderId="21" xfId="42" applyNumberFormat="1" applyFont="1" applyFill="1" applyBorder="1" applyAlignment="1" applyProtection="1">
      <alignment horizontal="left" vertical="center" wrapText="1"/>
    </xf>
    <xf numFmtId="4" fontId="47" fillId="36" borderId="20" xfId="42" applyNumberFormat="1" applyFont="1" applyFill="1" applyBorder="1" applyAlignment="1" applyProtection="1">
      <alignment horizontal="right" vertical="center" wrapText="1"/>
    </xf>
    <xf numFmtId="4" fontId="46" fillId="36" borderId="20" xfId="42" applyNumberFormat="1" applyFont="1" applyFill="1" applyBorder="1" applyAlignment="1" applyProtection="1">
      <alignment horizontal="right" vertical="center" wrapText="1"/>
    </xf>
    <xf numFmtId="0" fontId="46" fillId="36" borderId="22" xfId="42" applyNumberFormat="1" applyFont="1" applyFill="1" applyBorder="1" applyAlignment="1" applyProtection="1">
      <alignment horizontal="left" vertical="center" wrapText="1"/>
    </xf>
    <xf numFmtId="0" fontId="46" fillId="36" borderId="21" xfId="42" applyNumberFormat="1" applyFont="1" applyFill="1" applyBorder="1" applyAlignment="1" applyProtection="1">
      <alignment horizontal="left" vertical="center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0" fontId="54" fillId="36" borderId="23" xfId="42" applyNumberFormat="1" applyFont="1" applyFill="1" applyBorder="1" applyAlignment="1" applyProtection="1">
      <alignment horizontal="left" vertical="center" wrapText="1"/>
    </xf>
    <xf numFmtId="0" fontId="61" fillId="36" borderId="0" xfId="0" applyFont="1" applyFill="1" applyAlignment="1">
      <alignment horizontal="left" wrapText="1"/>
    </xf>
    <xf numFmtId="0" fontId="54" fillId="36" borderId="22" xfId="42" applyNumberFormat="1" applyFont="1" applyFill="1" applyBorder="1" applyAlignment="1" applyProtection="1">
      <alignment horizontal="left" vertical="center" wrapText="1"/>
    </xf>
    <xf numFmtId="0" fontId="54" fillId="36" borderId="21" xfId="42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center" wrapText="1"/>
    </xf>
    <xf numFmtId="0" fontId="62" fillId="0" borderId="0" xfId="0" applyFont="1" applyBorder="1" applyAlignment="1">
      <alignment horizontal="center" vertical="center"/>
    </xf>
    <xf numFmtId="0" fontId="56" fillId="36" borderId="22" xfId="42" applyNumberFormat="1" applyFont="1" applyFill="1" applyBorder="1" applyAlignment="1" applyProtection="1">
      <alignment horizontal="left" vertical="center" wrapText="1"/>
    </xf>
    <xf numFmtId="0" fontId="56" fillId="36" borderId="21" xfId="42" applyNumberFormat="1" applyFont="1" applyFill="1" applyBorder="1" applyAlignment="1" applyProtection="1">
      <alignment horizontal="left" vertical="center" wrapText="1"/>
    </xf>
    <xf numFmtId="2" fontId="58" fillId="36" borderId="20" xfId="42" applyNumberFormat="1" applyFont="1" applyFill="1" applyBorder="1" applyAlignment="1" applyProtection="1">
      <alignment horizontal="right" vertical="center" wrapText="1"/>
    </xf>
    <xf numFmtId="0" fontId="64" fillId="36" borderId="22" xfId="42" applyNumberFormat="1" applyFont="1" applyFill="1" applyBorder="1" applyAlignment="1" applyProtection="1">
      <alignment horizontal="left" vertical="center" wrapText="1"/>
    </xf>
    <xf numFmtId="0" fontId="64" fillId="36" borderId="21" xfId="42" applyNumberFormat="1" applyFont="1" applyFill="1" applyBorder="1" applyAlignment="1" applyProtection="1">
      <alignment horizontal="left" vertical="center" wrapText="1"/>
    </xf>
    <xf numFmtId="4" fontId="64" fillId="36" borderId="20" xfId="42" applyNumberFormat="1" applyFont="1" applyFill="1" applyBorder="1" applyAlignment="1" applyProtection="1">
      <alignment horizontal="right" vertical="center" wrapText="1"/>
    </xf>
    <xf numFmtId="2" fontId="65" fillId="36" borderId="20" xfId="42" applyNumberFormat="1" applyFont="1" applyFill="1" applyBorder="1" applyAlignment="1" applyProtection="1">
      <alignment horizontal="right" vertical="center" wrapText="1"/>
    </xf>
    <xf numFmtId="0" fontId="66" fillId="36" borderId="0" xfId="0" applyFont="1" applyFill="1" applyAlignment="1">
      <alignment horizontal="left" wrapText="1"/>
    </xf>
    <xf numFmtId="0" fontId="67" fillId="36" borderId="22" xfId="42" applyNumberFormat="1" applyFont="1" applyFill="1" applyBorder="1" applyAlignment="1" applyProtection="1">
      <alignment horizontal="left" vertical="center" wrapText="1"/>
    </xf>
    <xf numFmtId="0" fontId="67" fillId="36" borderId="21" xfId="42" applyNumberFormat="1" applyFont="1" applyFill="1" applyBorder="1" applyAlignment="1" applyProtection="1">
      <alignment horizontal="left" vertical="center" wrapText="1"/>
    </xf>
    <xf numFmtId="4" fontId="67" fillId="36" borderId="20" xfId="42" applyNumberFormat="1" applyFont="1" applyFill="1" applyBorder="1" applyAlignment="1" applyProtection="1">
      <alignment horizontal="right" vertical="center" wrapText="1"/>
    </xf>
    <xf numFmtId="4" fontId="16" fillId="37" borderId="20" xfId="7" applyNumberFormat="1" applyFont="1" applyFill="1" applyBorder="1" applyAlignment="1" applyProtection="1">
      <alignment horizontal="right" vertical="center" wrapText="1"/>
    </xf>
    <xf numFmtId="2" fontId="16" fillId="37" borderId="20" xfId="7" applyNumberFormat="1" applyFont="1" applyFill="1" applyBorder="1" applyAlignment="1" applyProtection="1">
      <alignment horizontal="right" vertical="center" wrapText="1"/>
    </xf>
    <xf numFmtId="4" fontId="58" fillId="38" borderId="20" xfId="42" applyNumberFormat="1" applyFont="1" applyFill="1" applyBorder="1" applyAlignment="1" applyProtection="1">
      <alignment horizontal="right" vertical="center" wrapText="1"/>
    </xf>
    <xf numFmtId="2" fontId="58" fillId="38" borderId="20" xfId="42" applyNumberFormat="1" applyFont="1" applyFill="1" applyBorder="1" applyAlignment="1" applyProtection="1">
      <alignment horizontal="right" vertical="center" wrapText="1"/>
    </xf>
    <xf numFmtId="0" fontId="56" fillId="38" borderId="22" xfId="42" applyNumberFormat="1" applyFont="1" applyFill="1" applyBorder="1" applyAlignment="1" applyProtection="1">
      <alignment horizontal="left" vertical="center" wrapText="1"/>
    </xf>
    <xf numFmtId="0" fontId="56" fillId="38" borderId="21" xfId="42" applyNumberFormat="1" applyFont="1" applyFill="1" applyBorder="1" applyAlignment="1" applyProtection="1">
      <alignment horizontal="left" vertical="center" wrapText="1"/>
    </xf>
    <xf numFmtId="4" fontId="56" fillId="38" borderId="20" xfId="42" applyNumberFormat="1" applyFont="1" applyFill="1" applyBorder="1" applyAlignment="1" applyProtection="1">
      <alignment horizontal="right" vertical="center" wrapText="1"/>
    </xf>
    <xf numFmtId="2" fontId="49" fillId="38" borderId="20" xfId="42" applyNumberFormat="1" applyFont="1" applyFill="1" applyBorder="1" applyAlignment="1" applyProtection="1">
      <alignment horizontal="right" vertical="center" wrapText="1"/>
    </xf>
    <xf numFmtId="4" fontId="68" fillId="39" borderId="20" xfId="7" applyNumberFormat="1" applyFont="1" applyFill="1" applyBorder="1" applyAlignment="1" applyProtection="1">
      <alignment horizontal="right" vertical="center" wrapText="1"/>
    </xf>
    <xf numFmtId="2" fontId="68" fillId="39" borderId="20" xfId="7" applyNumberFormat="1" applyFont="1" applyFill="1" applyBorder="1" applyAlignment="1" applyProtection="1">
      <alignment horizontal="right" vertical="center" wrapText="1"/>
    </xf>
    <xf numFmtId="4" fontId="29" fillId="33" borderId="11" xfId="0" applyNumberFormat="1" applyFont="1" applyFill="1" applyBorder="1" applyAlignment="1">
      <alignment horizontal="center" wrapText="1"/>
    </xf>
    <xf numFmtId="0" fontId="28" fillId="0" borderId="38" xfId="0" applyFont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left" wrapText="1"/>
    </xf>
    <xf numFmtId="0" fontId="28" fillId="0" borderId="20" xfId="0" applyFont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 wrapText="1"/>
    </xf>
    <xf numFmtId="0" fontId="69" fillId="33" borderId="11" xfId="0" applyNumberFormat="1" applyFont="1" applyFill="1" applyBorder="1" applyAlignment="1">
      <alignment horizontal="center" wrapText="1"/>
    </xf>
    <xf numFmtId="0" fontId="36" fillId="0" borderId="20" xfId="0" applyFont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left" wrapText="1"/>
    </xf>
    <xf numFmtId="4" fontId="37" fillId="33" borderId="39" xfId="0" applyNumberFormat="1" applyFont="1" applyFill="1" applyBorder="1" applyAlignment="1">
      <alignment wrapText="1"/>
    </xf>
    <xf numFmtId="0" fontId="36" fillId="0" borderId="40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left" wrapText="1"/>
    </xf>
    <xf numFmtId="4" fontId="34" fillId="33" borderId="15" xfId="0" applyNumberFormat="1" applyFont="1" applyFill="1" applyBorder="1" applyAlignment="1">
      <alignment wrapText="1"/>
    </xf>
    <xf numFmtId="0" fontId="41" fillId="33" borderId="15" xfId="0" applyFont="1" applyFill="1" applyBorder="1" applyAlignment="1">
      <alignment horizontal="left" wrapText="1"/>
    </xf>
    <xf numFmtId="4" fontId="36" fillId="0" borderId="40" xfId="0" applyNumberFormat="1" applyFont="1" applyBorder="1" applyAlignment="1">
      <alignment horizontal="center" vertical="center" wrapText="1"/>
    </xf>
    <xf numFmtId="4" fontId="35" fillId="33" borderId="39" xfId="0" applyNumberFormat="1" applyFont="1" applyFill="1" applyBorder="1" applyAlignment="1">
      <alignment horizontal="right" wrapText="1"/>
    </xf>
    <xf numFmtId="4" fontId="35" fillId="33" borderId="44" xfId="0" applyNumberFormat="1" applyFont="1" applyFill="1" applyBorder="1" applyAlignment="1">
      <alignment horizontal="right" wrapText="1"/>
    </xf>
    <xf numFmtId="4" fontId="33" fillId="0" borderId="0" xfId="0" applyNumberFormat="1" applyFont="1" applyAlignment="1">
      <alignment horizontal="left" wrapText="1"/>
    </xf>
    <xf numFmtId="1" fontId="36" fillId="0" borderId="20" xfId="0" applyNumberFormat="1" applyFont="1" applyBorder="1" applyAlignment="1">
      <alignment horizontal="center" vertical="center" wrapText="1"/>
    </xf>
    <xf numFmtId="4" fontId="37" fillId="33" borderId="39" xfId="0" applyNumberFormat="1" applyFont="1" applyFill="1" applyBorder="1" applyAlignment="1">
      <alignment horizontal="right" wrapText="1"/>
    </xf>
    <xf numFmtId="4" fontId="37" fillId="33" borderId="44" xfId="0" applyNumberFormat="1" applyFont="1" applyFill="1" applyBorder="1" applyAlignment="1">
      <alignment horizontal="right" wrapText="1"/>
    </xf>
    <xf numFmtId="4" fontId="70" fillId="33" borderId="11" xfId="0" applyNumberFormat="1" applyFont="1" applyFill="1" applyBorder="1" applyAlignment="1">
      <alignment horizontal="right" wrapText="1"/>
    </xf>
    <xf numFmtId="0" fontId="42" fillId="0" borderId="45" xfId="0" applyFont="1" applyBorder="1" applyAlignment="1">
      <alignment horizontal="left" wrapText="1"/>
    </xf>
    <xf numFmtId="4" fontId="42" fillId="0" borderId="46" xfId="0" applyNumberFormat="1" applyFont="1" applyBorder="1" applyAlignment="1">
      <alignment horizontal="left" wrapText="1"/>
    </xf>
    <xf numFmtId="4" fontId="41" fillId="33" borderId="54" xfId="0" applyNumberFormat="1" applyFont="1" applyFill="1" applyBorder="1" applyAlignment="1">
      <alignment horizontal="right" wrapText="1"/>
    </xf>
    <xf numFmtId="4" fontId="30" fillId="33" borderId="51" xfId="0" applyNumberFormat="1" applyFont="1" applyFill="1" applyBorder="1" applyAlignment="1">
      <alignment horizontal="right" wrapText="1"/>
    </xf>
    <xf numFmtId="0" fontId="42" fillId="0" borderId="47" xfId="0" applyFont="1" applyBorder="1" applyAlignment="1">
      <alignment horizontal="left" wrapText="1"/>
    </xf>
    <xf numFmtId="4" fontId="42" fillId="0" borderId="20" xfId="0" applyNumberFormat="1" applyFont="1" applyBorder="1" applyAlignment="1">
      <alignment horizontal="left" wrapText="1"/>
    </xf>
    <xf numFmtId="4" fontId="41" fillId="33" borderId="39" xfId="0" applyNumberFormat="1" applyFont="1" applyFill="1" applyBorder="1" applyAlignment="1">
      <alignment horizontal="right" wrapText="1"/>
    </xf>
    <xf numFmtId="4" fontId="30" fillId="33" borderId="52" xfId="0" applyNumberFormat="1" applyFont="1" applyFill="1" applyBorder="1" applyAlignment="1">
      <alignment horizontal="right" wrapText="1"/>
    </xf>
    <xf numFmtId="0" fontId="42" fillId="0" borderId="48" xfId="0" applyFont="1" applyBorder="1" applyAlignment="1">
      <alignment horizontal="left" wrapText="1"/>
    </xf>
    <xf numFmtId="4" fontId="42" fillId="0" borderId="49" xfId="0" applyNumberFormat="1" applyFont="1" applyBorder="1" applyAlignment="1">
      <alignment horizontal="left" wrapText="1"/>
    </xf>
    <xf numFmtId="4" fontId="41" fillId="33" borderId="50" xfId="0" applyNumberFormat="1" applyFont="1" applyFill="1" applyBorder="1" applyAlignment="1">
      <alignment horizontal="right" wrapText="1"/>
    </xf>
    <xf numFmtId="4" fontId="30" fillId="33" borderId="53" xfId="0" applyNumberFormat="1" applyFont="1" applyFill="1" applyBorder="1" applyAlignment="1">
      <alignment horizontal="right" wrapText="1"/>
    </xf>
    <xf numFmtId="4" fontId="18" fillId="33" borderId="11" xfId="0" applyNumberFormat="1" applyFont="1" applyFill="1" applyBorder="1" applyAlignment="1">
      <alignment wrapText="1"/>
    </xf>
    <xf numFmtId="4" fontId="29" fillId="33" borderId="39" xfId="0" applyNumberFormat="1" applyFont="1" applyFill="1" applyBorder="1" applyAlignment="1">
      <alignment horizontal="right" wrapText="1"/>
    </xf>
    <xf numFmtId="4" fontId="29" fillId="33" borderId="11" xfId="0" applyNumberFormat="1" applyFont="1" applyFill="1" applyBorder="1" applyAlignment="1">
      <alignment horizontal="right" wrapText="1"/>
    </xf>
    <xf numFmtId="4" fontId="29" fillId="33" borderId="15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 wrapText="1"/>
    </xf>
    <xf numFmtId="0" fontId="54" fillId="36" borderId="22" xfId="42" applyNumberFormat="1" applyFont="1" applyFill="1" applyBorder="1" applyAlignment="1" applyProtection="1">
      <alignment horizontal="left" vertical="center" wrapText="1"/>
    </xf>
    <xf numFmtId="0" fontId="54" fillId="36" borderId="23" xfId="42" applyNumberFormat="1" applyFont="1" applyFill="1" applyBorder="1" applyAlignment="1" applyProtection="1">
      <alignment horizontal="left" vertical="center" wrapText="1"/>
    </xf>
    <xf numFmtId="0" fontId="54" fillId="36" borderId="21" xfId="42" applyNumberFormat="1" applyFont="1" applyFill="1" applyBorder="1" applyAlignment="1" applyProtection="1">
      <alignment horizontal="left" vertical="center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4" fontId="47" fillId="36" borderId="20" xfId="42" applyNumberFormat="1" applyFont="1" applyFill="1" applyBorder="1" applyAlignment="1" applyProtection="1">
      <alignment horizontal="right" vertical="center" wrapText="1"/>
    </xf>
    <xf numFmtId="4" fontId="46" fillId="36" borderId="20" xfId="42" applyNumberFormat="1" applyFont="1" applyFill="1" applyBorder="1" applyAlignment="1" applyProtection="1">
      <alignment horizontal="right" vertical="center" wrapText="1"/>
    </xf>
    <xf numFmtId="4" fontId="58" fillId="38" borderId="20" xfId="42" applyNumberFormat="1" applyFont="1" applyFill="1" applyBorder="1" applyAlignment="1" applyProtection="1">
      <alignment horizontal="right" vertical="center" wrapText="1"/>
    </xf>
    <xf numFmtId="4" fontId="16" fillId="37" borderId="20" xfId="7" applyNumberFormat="1" applyFont="1" applyFill="1" applyBorder="1" applyAlignment="1" applyProtection="1">
      <alignment horizontal="right" vertical="center" wrapText="1"/>
    </xf>
    <xf numFmtId="4" fontId="29" fillId="33" borderId="15" xfId="0" applyNumberFormat="1" applyFont="1" applyFill="1" applyBorder="1" applyAlignment="1">
      <alignment wrapText="1"/>
    </xf>
    <xf numFmtId="4" fontId="29" fillId="33" borderId="39" xfId="0" applyNumberFormat="1" applyFont="1" applyFill="1" applyBorder="1" applyAlignment="1">
      <alignment wrapText="1"/>
    </xf>
    <xf numFmtId="4" fontId="29" fillId="33" borderId="11" xfId="0" applyNumberFormat="1" applyFont="1" applyFill="1" applyBorder="1" applyAlignment="1">
      <alignment wrapText="1"/>
    </xf>
    <xf numFmtId="4" fontId="39" fillId="34" borderId="11" xfId="0" applyNumberFormat="1" applyFont="1" applyFill="1" applyBorder="1" applyAlignment="1">
      <alignment horizontal="right" wrapText="1"/>
    </xf>
    <xf numFmtId="0" fontId="0" fillId="0" borderId="0" xfId="0" applyFont="1"/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32" fillId="35" borderId="0" xfId="0" applyFont="1" applyFill="1" applyAlignment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6" fillId="38" borderId="22" xfId="0" applyFont="1" applyFill="1" applyBorder="1" applyAlignment="1">
      <alignment horizontal="center" vertical="center" wrapText="1"/>
    </xf>
    <xf numFmtId="0" fontId="36" fillId="38" borderId="23" xfId="0" applyFont="1" applyFill="1" applyBorder="1" applyAlignment="1">
      <alignment horizontal="center" vertical="center" wrapText="1"/>
    </xf>
    <xf numFmtId="0" fontId="36" fillId="38" borderId="21" xfId="0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56" fillId="36" borderId="22" xfId="42" applyNumberFormat="1" applyFont="1" applyFill="1" applyBorder="1" applyAlignment="1" applyProtection="1">
      <alignment horizontal="left" vertical="center" wrapText="1"/>
    </xf>
    <xf numFmtId="0" fontId="56" fillId="36" borderId="21" xfId="42" applyNumberFormat="1" applyFont="1" applyFill="1" applyBorder="1" applyAlignment="1" applyProtection="1">
      <alignment horizontal="left" vertical="center" wrapText="1"/>
    </xf>
    <xf numFmtId="0" fontId="56" fillId="36" borderId="23" xfId="42" applyNumberFormat="1" applyFont="1" applyFill="1" applyBorder="1" applyAlignment="1" applyProtection="1">
      <alignment horizontal="left" vertical="center" wrapText="1"/>
    </xf>
    <xf numFmtId="4" fontId="56" fillId="36" borderId="22" xfId="42" applyNumberFormat="1" applyFont="1" applyFill="1" applyBorder="1" applyAlignment="1" applyProtection="1">
      <alignment horizontal="right" vertical="center" wrapText="1"/>
    </xf>
    <xf numFmtId="4" fontId="56" fillId="36" borderId="21" xfId="42" applyNumberFormat="1" applyFont="1" applyFill="1" applyBorder="1" applyAlignment="1" applyProtection="1">
      <alignment horizontal="right" vertical="center" wrapText="1"/>
    </xf>
    <xf numFmtId="0" fontId="54" fillId="36" borderId="22" xfId="42" applyNumberFormat="1" applyFont="1" applyFill="1" applyBorder="1" applyAlignment="1" applyProtection="1">
      <alignment horizontal="left" vertical="center" wrapText="1"/>
    </xf>
    <xf numFmtId="0" fontId="54" fillId="36" borderId="21" xfId="42" applyNumberFormat="1" applyFont="1" applyFill="1" applyBorder="1" applyAlignment="1" applyProtection="1">
      <alignment horizontal="left" vertical="center" wrapText="1"/>
    </xf>
    <xf numFmtId="0" fontId="54" fillId="36" borderId="23" xfId="42" applyNumberFormat="1" applyFont="1" applyFill="1" applyBorder="1" applyAlignment="1" applyProtection="1">
      <alignment horizontal="left" vertical="center" wrapText="1"/>
    </xf>
    <xf numFmtId="4" fontId="54" fillId="36" borderId="22" xfId="42" applyNumberFormat="1" applyFont="1" applyFill="1" applyBorder="1" applyAlignment="1" applyProtection="1">
      <alignment horizontal="right" vertical="center" wrapText="1"/>
    </xf>
    <xf numFmtId="4" fontId="54" fillId="36" borderId="21" xfId="42" applyNumberFormat="1" applyFont="1" applyFill="1" applyBorder="1" applyAlignment="1" applyProtection="1">
      <alignment horizontal="right" vertical="center" wrapText="1"/>
    </xf>
    <xf numFmtId="0" fontId="16" fillId="37" borderId="20" xfId="7" applyNumberFormat="1" applyFont="1" applyFill="1" applyBorder="1" applyAlignment="1" applyProtection="1">
      <alignment horizontal="left" vertical="center" wrapText="1"/>
    </xf>
    <xf numFmtId="4" fontId="16" fillId="37" borderId="20" xfId="7" applyNumberFormat="1" applyFont="1" applyFill="1" applyBorder="1" applyAlignment="1" applyProtection="1">
      <alignment horizontal="right" vertical="center" wrapText="1"/>
    </xf>
    <xf numFmtId="0" fontId="16" fillId="38" borderId="20" xfId="8" applyNumberFormat="1" applyFont="1" applyFill="1" applyBorder="1" applyAlignment="1" applyProtection="1">
      <alignment horizontal="left" vertical="center" wrapText="1"/>
    </xf>
    <xf numFmtId="0" fontId="58" fillId="38" borderId="20" xfId="42" applyNumberFormat="1" applyFont="1" applyFill="1" applyBorder="1" applyAlignment="1" applyProtection="1">
      <alignment horizontal="left" vertical="center" wrapText="1"/>
    </xf>
    <xf numFmtId="4" fontId="58" fillId="38" borderId="20" xfId="42" applyNumberFormat="1" applyFont="1" applyFill="1" applyBorder="1" applyAlignment="1" applyProtection="1">
      <alignment horizontal="right" vertical="center" wrapText="1"/>
    </xf>
    <xf numFmtId="0" fontId="47" fillId="36" borderId="22" xfId="42" applyNumberFormat="1" applyFont="1" applyFill="1" applyBorder="1" applyAlignment="1" applyProtection="1">
      <alignment horizontal="left" vertical="center" wrapText="1"/>
    </xf>
    <xf numFmtId="0" fontId="47" fillId="36" borderId="21" xfId="42" applyNumberFormat="1" applyFont="1" applyFill="1" applyBorder="1" applyAlignment="1" applyProtection="1">
      <alignment horizontal="left" vertical="center" wrapText="1"/>
    </xf>
    <xf numFmtId="0" fontId="16" fillId="38" borderId="22" xfId="8" applyNumberFormat="1" applyFont="1" applyFill="1" applyBorder="1" applyAlignment="1" applyProtection="1">
      <alignment horizontal="left" vertical="center" wrapText="1"/>
    </xf>
    <xf numFmtId="0" fontId="16" fillId="38" borderId="21" xfId="8" applyNumberFormat="1" applyFont="1" applyFill="1" applyBorder="1" applyAlignment="1" applyProtection="1">
      <alignment horizontal="left" vertical="center" wrapText="1"/>
    </xf>
    <xf numFmtId="0" fontId="47" fillId="36" borderId="20" xfId="42" applyNumberFormat="1" applyFont="1" applyFill="1" applyBorder="1" applyAlignment="1" applyProtection="1">
      <alignment horizontal="left" vertical="center" wrapText="1"/>
    </xf>
    <xf numFmtId="4" fontId="47" fillId="36" borderId="20" xfId="42" applyNumberFormat="1" applyFont="1" applyFill="1" applyBorder="1" applyAlignment="1" applyProtection="1">
      <alignment horizontal="right" vertical="center" wrapText="1"/>
    </xf>
    <xf numFmtId="0" fontId="46" fillId="36" borderId="20" xfId="42" applyNumberFormat="1" applyFont="1" applyFill="1" applyBorder="1" applyAlignment="1" applyProtection="1">
      <alignment horizontal="left" vertical="center" wrapText="1"/>
    </xf>
    <xf numFmtId="4" fontId="46" fillId="36" borderId="20" xfId="42" applyNumberFormat="1" applyFont="1" applyFill="1" applyBorder="1" applyAlignment="1" applyProtection="1">
      <alignment horizontal="right" vertical="center" wrapText="1"/>
    </xf>
    <xf numFmtId="0" fontId="47" fillId="36" borderId="23" xfId="42" applyNumberFormat="1" applyFont="1" applyFill="1" applyBorder="1" applyAlignment="1" applyProtection="1">
      <alignment horizontal="left" vertical="center" wrapText="1"/>
    </xf>
    <xf numFmtId="4" fontId="47" fillId="36" borderId="22" xfId="42" applyNumberFormat="1" applyFont="1" applyFill="1" applyBorder="1" applyAlignment="1" applyProtection="1">
      <alignment horizontal="right" vertical="center" wrapText="1"/>
    </xf>
    <xf numFmtId="4" fontId="47" fillId="36" borderId="21" xfId="42" applyNumberFormat="1" applyFont="1" applyFill="1" applyBorder="1" applyAlignment="1" applyProtection="1">
      <alignment horizontal="right" vertical="center" wrapText="1"/>
    </xf>
    <xf numFmtId="0" fontId="46" fillId="36" borderId="22" xfId="42" applyNumberFormat="1" applyFont="1" applyFill="1" applyBorder="1" applyAlignment="1" applyProtection="1">
      <alignment horizontal="left" vertical="center" wrapText="1"/>
    </xf>
    <xf numFmtId="0" fontId="46" fillId="36" borderId="21" xfId="42" applyNumberFormat="1" applyFont="1" applyFill="1" applyBorder="1" applyAlignment="1" applyProtection="1">
      <alignment horizontal="left" vertical="center" wrapText="1"/>
    </xf>
    <xf numFmtId="0" fontId="46" fillId="36" borderId="23" xfId="42" applyNumberFormat="1" applyFont="1" applyFill="1" applyBorder="1" applyAlignment="1" applyProtection="1">
      <alignment horizontal="left" vertical="center" wrapText="1"/>
    </xf>
    <xf numFmtId="4" fontId="46" fillId="36" borderId="22" xfId="42" applyNumberFormat="1" applyFont="1" applyFill="1" applyBorder="1" applyAlignment="1" applyProtection="1">
      <alignment horizontal="right" vertical="center" wrapText="1"/>
    </xf>
    <xf numFmtId="4" fontId="46" fillId="36" borderId="21" xfId="42" applyNumberFormat="1" applyFont="1" applyFill="1" applyBorder="1" applyAlignment="1" applyProtection="1">
      <alignment horizontal="right" vertical="center" wrapText="1"/>
    </xf>
    <xf numFmtId="0" fontId="54" fillId="36" borderId="20" xfId="42" applyNumberFormat="1" applyFont="1" applyFill="1" applyBorder="1" applyAlignment="1" applyProtection="1">
      <alignment horizontal="left" vertical="center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0" fontId="58" fillId="38" borderId="22" xfId="42" applyNumberFormat="1" applyFont="1" applyFill="1" applyBorder="1" applyAlignment="1" applyProtection="1">
      <alignment horizontal="left" vertical="center" wrapText="1"/>
    </xf>
    <xf numFmtId="0" fontId="58" fillId="38" borderId="23" xfId="42" applyNumberFormat="1" applyFont="1" applyFill="1" applyBorder="1" applyAlignment="1" applyProtection="1">
      <alignment horizontal="left" vertical="center" wrapText="1"/>
    </xf>
    <xf numFmtId="0" fontId="58" fillId="38" borderId="21" xfId="42" applyNumberFormat="1" applyFont="1" applyFill="1" applyBorder="1" applyAlignment="1" applyProtection="1">
      <alignment horizontal="left" vertical="center" wrapText="1"/>
    </xf>
    <xf numFmtId="4" fontId="58" fillId="38" borderId="22" xfId="42" applyNumberFormat="1" applyFont="1" applyFill="1" applyBorder="1" applyAlignment="1" applyProtection="1">
      <alignment horizontal="right" vertical="center" wrapText="1"/>
    </xf>
    <xf numFmtId="4" fontId="58" fillId="38" borderId="21" xfId="42" applyNumberFormat="1" applyFont="1" applyFill="1" applyBorder="1" applyAlignment="1" applyProtection="1">
      <alignment horizontal="right" vertical="center" wrapText="1"/>
    </xf>
    <xf numFmtId="0" fontId="56" fillId="36" borderId="22" xfId="42" applyNumberFormat="1" applyFont="1" applyFill="1" applyBorder="1" applyAlignment="1" applyProtection="1">
      <alignment horizontal="left" vertical="top" wrapText="1"/>
    </xf>
    <xf numFmtId="0" fontId="56" fillId="36" borderId="23" xfId="42" applyNumberFormat="1" applyFont="1" applyFill="1" applyBorder="1" applyAlignment="1" applyProtection="1">
      <alignment horizontal="left" vertical="top" wrapText="1"/>
    </xf>
    <xf numFmtId="0" fontId="56" fillId="36" borderId="21" xfId="42" applyNumberFormat="1" applyFont="1" applyFill="1" applyBorder="1" applyAlignment="1" applyProtection="1">
      <alignment horizontal="left" vertical="top" wrapText="1"/>
    </xf>
    <xf numFmtId="0" fontId="16" fillId="37" borderId="22" xfId="7" applyNumberFormat="1" applyFont="1" applyFill="1" applyBorder="1" applyAlignment="1" applyProtection="1">
      <alignment horizontal="left" vertical="center" wrapText="1"/>
    </xf>
    <xf numFmtId="0" fontId="16" fillId="37" borderId="21" xfId="7" applyNumberFormat="1" applyFont="1" applyFill="1" applyBorder="1" applyAlignment="1" applyProtection="1">
      <alignment horizontal="left" vertical="center" wrapText="1"/>
    </xf>
    <xf numFmtId="0" fontId="16" fillId="37" borderId="23" xfId="7" applyNumberFormat="1" applyFont="1" applyFill="1" applyBorder="1" applyAlignment="1" applyProtection="1">
      <alignment horizontal="left" vertical="center" wrapText="1"/>
    </xf>
    <xf numFmtId="4" fontId="16" fillId="37" borderId="22" xfId="7" applyNumberFormat="1" applyFont="1" applyFill="1" applyBorder="1" applyAlignment="1" applyProtection="1">
      <alignment horizontal="right" vertical="center" wrapText="1"/>
    </xf>
    <xf numFmtId="4" fontId="16" fillId="37" borderId="21" xfId="7" applyNumberFormat="1" applyFont="1" applyFill="1" applyBorder="1" applyAlignment="1" applyProtection="1">
      <alignment horizontal="right" vertical="center" wrapText="1"/>
    </xf>
    <xf numFmtId="0" fontId="49" fillId="36" borderId="20" xfId="42" applyNumberFormat="1" applyFont="1" applyFill="1" applyBorder="1" applyAlignment="1" applyProtection="1">
      <alignment horizontal="center" vertical="center" wrapText="1"/>
    </xf>
    <xf numFmtId="1" fontId="49" fillId="36" borderId="20" xfId="42" applyNumberFormat="1" applyFont="1" applyFill="1" applyBorder="1" applyAlignment="1" applyProtection="1">
      <alignment horizontal="center" vertical="center" wrapText="1"/>
    </xf>
    <xf numFmtId="4" fontId="68" fillId="39" borderId="20" xfId="7" applyNumberFormat="1" applyFont="1" applyFill="1" applyBorder="1" applyAlignment="1" applyProtection="1">
      <alignment horizontal="right" vertical="center" wrapText="1"/>
    </xf>
    <xf numFmtId="0" fontId="68" fillId="39" borderId="22" xfId="7" applyNumberFormat="1" applyFont="1" applyFill="1" applyBorder="1" applyAlignment="1" applyProtection="1">
      <alignment horizontal="left" vertical="center" wrapText="1"/>
    </xf>
    <xf numFmtId="0" fontId="68" fillId="39" borderId="23" xfId="7" applyNumberFormat="1" applyFont="1" applyFill="1" applyBorder="1" applyAlignment="1" applyProtection="1">
      <alignment horizontal="left" vertical="center" wrapText="1"/>
    </xf>
    <xf numFmtId="0" fontId="68" fillId="39" borderId="21" xfId="7" applyNumberFormat="1" applyFont="1" applyFill="1" applyBorder="1" applyAlignment="1" applyProtection="1">
      <alignment horizontal="left" vertical="center" wrapText="1"/>
    </xf>
    <xf numFmtId="0" fontId="43" fillId="36" borderId="20" xfId="0" applyFont="1" applyFill="1" applyBorder="1" applyAlignment="1">
      <alignment horizontal="left" wrapText="1"/>
    </xf>
    <xf numFmtId="0" fontId="33" fillId="36" borderId="20" xfId="0" applyFont="1" applyFill="1" applyBorder="1" applyAlignment="1">
      <alignment horizontal="center" vertical="top" wrapText="1"/>
    </xf>
    <xf numFmtId="0" fontId="48" fillId="36" borderId="26" xfId="42" applyNumberFormat="1" applyFont="1" applyFill="1" applyBorder="1" applyAlignment="1" applyProtection="1">
      <alignment horizontal="center" vertical="center" wrapText="1"/>
    </xf>
    <xf numFmtId="0" fontId="48" fillId="36" borderId="27" xfId="42" applyNumberFormat="1" applyFont="1" applyFill="1" applyBorder="1" applyAlignment="1" applyProtection="1">
      <alignment horizontal="center" vertical="center" wrapText="1"/>
    </xf>
    <xf numFmtId="0" fontId="48" fillId="36" borderId="28" xfId="42" applyNumberFormat="1" applyFont="1" applyFill="1" applyBorder="1" applyAlignment="1" applyProtection="1">
      <alignment horizontal="center" vertical="center" wrapText="1"/>
    </xf>
    <xf numFmtId="0" fontId="48" fillId="36" borderId="25" xfId="42" applyNumberFormat="1" applyFont="1" applyFill="1" applyBorder="1" applyAlignment="1" applyProtection="1">
      <alignment horizontal="center" vertical="center" wrapText="1"/>
    </xf>
    <xf numFmtId="0" fontId="48" fillId="36" borderId="24" xfId="42" applyNumberFormat="1" applyFont="1" applyFill="1" applyBorder="1" applyAlignment="1" applyProtection="1">
      <alignment horizontal="center" vertical="center" wrapText="1"/>
    </xf>
    <xf numFmtId="0" fontId="48" fillId="36" borderId="29" xfId="42" applyNumberFormat="1" applyFont="1" applyFill="1" applyBorder="1" applyAlignment="1" applyProtection="1">
      <alignment horizontal="center" vertical="center" wrapText="1"/>
    </xf>
    <xf numFmtId="4" fontId="48" fillId="36" borderId="20" xfId="42" applyNumberFormat="1" applyFont="1" applyFill="1" applyBorder="1" applyAlignment="1" applyProtection="1">
      <alignment horizontal="center" vertical="center" wrapText="1"/>
    </xf>
    <xf numFmtId="0" fontId="50" fillId="36" borderId="20" xfId="42" applyNumberFormat="1" applyFont="1" applyFill="1" applyBorder="1" applyAlignment="1" applyProtection="1">
      <alignment horizontal="center" vertical="center" wrapText="1"/>
    </xf>
    <xf numFmtId="0" fontId="48" fillId="36" borderId="20" xfId="42" applyNumberFormat="1" applyFont="1" applyFill="1" applyBorder="1" applyAlignment="1" applyProtection="1">
      <alignment horizontal="left" vertical="center" wrapText="1"/>
    </xf>
    <xf numFmtId="4" fontId="68" fillId="39" borderId="22" xfId="7" applyNumberFormat="1" applyFont="1" applyFill="1" applyBorder="1" applyAlignment="1" applyProtection="1">
      <alignment horizontal="right" vertical="center" wrapText="1"/>
    </xf>
    <xf numFmtId="4" fontId="68" fillId="39" borderId="21" xfId="7" applyNumberFormat="1" applyFont="1" applyFill="1" applyBorder="1" applyAlignment="1" applyProtection="1">
      <alignment horizontal="right" vertical="center" wrapText="1"/>
    </xf>
    <xf numFmtId="0" fontId="54" fillId="36" borderId="22" xfId="42" applyNumberFormat="1" applyFont="1" applyFill="1" applyBorder="1" applyAlignment="1" applyProtection="1">
      <alignment horizontal="left" vertical="top" wrapText="1"/>
    </xf>
    <xf numFmtId="0" fontId="54" fillId="36" borderId="23" xfId="42" applyNumberFormat="1" applyFont="1" applyFill="1" applyBorder="1" applyAlignment="1" applyProtection="1">
      <alignment horizontal="left" vertical="top" wrapText="1"/>
    </xf>
    <xf numFmtId="0" fontId="54" fillId="36" borderId="21" xfId="42" applyNumberFormat="1" applyFont="1" applyFill="1" applyBorder="1" applyAlignment="1" applyProtection="1">
      <alignment horizontal="left" vertical="top" wrapText="1"/>
    </xf>
    <xf numFmtId="0" fontId="47" fillId="36" borderId="22" xfId="42" applyNumberFormat="1" applyFont="1" applyFill="1" applyBorder="1" applyAlignment="1" applyProtection="1">
      <alignment horizontal="left" vertical="top" wrapText="1"/>
    </xf>
    <xf numFmtId="0" fontId="47" fillId="36" borderId="23" xfId="42" applyNumberFormat="1" applyFont="1" applyFill="1" applyBorder="1" applyAlignment="1" applyProtection="1">
      <alignment horizontal="left" vertical="top" wrapText="1"/>
    </xf>
    <xf numFmtId="0" fontId="47" fillId="36" borderId="21" xfId="42" applyNumberFormat="1" applyFont="1" applyFill="1" applyBorder="1" applyAlignment="1" applyProtection="1">
      <alignment horizontal="left" vertical="top" wrapText="1"/>
    </xf>
    <xf numFmtId="0" fontId="64" fillId="36" borderId="22" xfId="42" applyNumberFormat="1" applyFont="1" applyFill="1" applyBorder="1" applyAlignment="1" applyProtection="1">
      <alignment horizontal="left" vertical="center" wrapText="1"/>
    </xf>
    <xf numFmtId="0" fontId="64" fillId="36" borderId="23" xfId="42" applyNumberFormat="1" applyFont="1" applyFill="1" applyBorder="1" applyAlignment="1" applyProtection="1">
      <alignment horizontal="left" vertical="center" wrapText="1"/>
    </xf>
    <xf numFmtId="0" fontId="64" fillId="36" borderId="21" xfId="42" applyNumberFormat="1" applyFont="1" applyFill="1" applyBorder="1" applyAlignment="1" applyProtection="1">
      <alignment horizontal="left" vertical="center" wrapText="1"/>
    </xf>
    <xf numFmtId="4" fontId="58" fillId="36" borderId="20" xfId="42" applyNumberFormat="1" applyFont="1" applyFill="1" applyBorder="1" applyAlignment="1" applyProtection="1">
      <alignment horizontal="right" vertical="center" wrapText="1"/>
    </xf>
    <xf numFmtId="4" fontId="64" fillId="36" borderId="22" xfId="42" applyNumberFormat="1" applyFont="1" applyFill="1" applyBorder="1" applyAlignment="1" applyProtection="1">
      <alignment horizontal="right" vertical="center" wrapText="1"/>
    </xf>
    <xf numFmtId="4" fontId="64" fillId="36" borderId="21" xfId="42" applyNumberFormat="1" applyFont="1" applyFill="1" applyBorder="1" applyAlignment="1" applyProtection="1">
      <alignment horizontal="right" vertical="center" wrapText="1"/>
    </xf>
    <xf numFmtId="0" fontId="67" fillId="36" borderId="22" xfId="42" applyNumberFormat="1" applyFont="1" applyFill="1" applyBorder="1" applyAlignment="1" applyProtection="1">
      <alignment horizontal="left" vertical="center" wrapText="1"/>
    </xf>
    <xf numFmtId="0" fontId="67" fillId="36" borderId="23" xfId="42" applyNumberFormat="1" applyFont="1" applyFill="1" applyBorder="1" applyAlignment="1" applyProtection="1">
      <alignment horizontal="left" vertical="center" wrapText="1"/>
    </xf>
    <xf numFmtId="0" fontId="67" fillId="36" borderId="21" xfId="42" applyNumberFormat="1" applyFont="1" applyFill="1" applyBorder="1" applyAlignment="1" applyProtection="1">
      <alignment horizontal="left" vertical="center" wrapText="1"/>
    </xf>
    <xf numFmtId="4" fontId="67" fillId="36" borderId="22" xfId="42" applyNumberFormat="1" applyFont="1" applyFill="1" applyBorder="1" applyAlignment="1" applyProtection="1">
      <alignment horizontal="right" vertical="center" wrapText="1"/>
    </xf>
    <xf numFmtId="4" fontId="67" fillId="36" borderId="21" xfId="42" applyNumberFormat="1" applyFont="1" applyFill="1" applyBorder="1" applyAlignment="1" applyProtection="1">
      <alignment horizontal="right" vertical="center" wrapText="1"/>
    </xf>
    <xf numFmtId="0" fontId="56" fillId="38" borderId="22" xfId="42" applyNumberFormat="1" applyFont="1" applyFill="1" applyBorder="1" applyAlignment="1" applyProtection="1">
      <alignment horizontal="left" vertical="center" wrapText="1"/>
    </xf>
    <xf numFmtId="0" fontId="56" fillId="38" borderId="23" xfId="42" applyNumberFormat="1" applyFont="1" applyFill="1" applyBorder="1" applyAlignment="1" applyProtection="1">
      <alignment horizontal="left" vertical="center" wrapText="1"/>
    </xf>
    <xf numFmtId="0" fontId="56" fillId="38" borderId="21" xfId="42" applyNumberFormat="1" applyFont="1" applyFill="1" applyBorder="1" applyAlignment="1" applyProtection="1">
      <alignment horizontal="left" vertical="center" wrapText="1"/>
    </xf>
    <xf numFmtId="4" fontId="56" fillId="38" borderId="22" xfId="42" applyNumberFormat="1" applyFont="1" applyFill="1" applyBorder="1" applyAlignment="1" applyProtection="1">
      <alignment horizontal="right" vertical="center" wrapText="1"/>
    </xf>
    <xf numFmtId="4" fontId="56" fillId="38" borderId="21" xfId="42" applyNumberFormat="1" applyFont="1" applyFill="1" applyBorder="1" applyAlignment="1" applyProtection="1">
      <alignment horizontal="right" vertical="center" wrapText="1"/>
    </xf>
    <xf numFmtId="0" fontId="64" fillId="36" borderId="22" xfId="42" applyNumberFormat="1" applyFont="1" applyFill="1" applyBorder="1" applyAlignment="1" applyProtection="1">
      <alignment horizontal="left" vertical="top" wrapText="1"/>
    </xf>
    <xf numFmtId="0" fontId="64" fillId="36" borderId="23" xfId="42" applyNumberFormat="1" applyFont="1" applyFill="1" applyBorder="1" applyAlignment="1" applyProtection="1">
      <alignment horizontal="left" vertical="top" wrapText="1"/>
    </xf>
    <xf numFmtId="0" fontId="64" fillId="36" borderId="21" xfId="42" applyNumberFormat="1" applyFont="1" applyFill="1" applyBorder="1" applyAlignment="1" applyProtection="1">
      <alignment horizontal="left" vertical="top" wrapText="1"/>
    </xf>
    <xf numFmtId="0" fontId="47" fillId="36" borderId="22" xfId="42" applyNumberFormat="1" applyFont="1" applyFill="1" applyBorder="1" applyAlignment="1" applyProtection="1">
      <alignment horizontal="left" vertical="top"/>
    </xf>
    <xf numFmtId="0" fontId="47" fillId="36" borderId="23" xfId="42" applyNumberFormat="1" applyFont="1" applyFill="1" applyBorder="1" applyAlignment="1" applyProtection="1">
      <alignment horizontal="left" vertical="top"/>
    </xf>
    <xf numFmtId="0" fontId="47" fillId="36" borderId="21" xfId="42" applyNumberFormat="1" applyFont="1" applyFill="1" applyBorder="1" applyAlignment="1" applyProtection="1">
      <alignment horizontal="left" vertical="top"/>
    </xf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2" xr:uid="{6B31A629-E2F3-412E-BA8C-D83C1DCBB156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028B-0A10-4F8D-BE5D-18A0817B2F24}">
  <sheetPr>
    <pageSetUpPr fitToPage="1"/>
  </sheetPr>
  <dimension ref="A1:J17"/>
  <sheetViews>
    <sheetView tabSelected="1" workbookViewId="0">
      <selection sqref="A1:J3"/>
    </sheetView>
  </sheetViews>
  <sheetFormatPr defaultRowHeight="15"/>
  <sheetData>
    <row r="1" spans="1:10" ht="26.25" customHeight="1">
      <c r="A1" s="175" t="s">
        <v>308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58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ht="37.5" customHeight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ht="37.5" customHeigh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37.5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28.5" customHeight="1" thickBot="1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>
      <c r="A8" s="166" t="s">
        <v>232</v>
      </c>
      <c r="B8" s="167"/>
      <c r="C8" s="167"/>
      <c r="D8" s="167"/>
      <c r="E8" s="167"/>
      <c r="F8" s="167"/>
      <c r="G8" s="167"/>
      <c r="H8" s="167"/>
      <c r="I8" s="167"/>
      <c r="J8" s="168"/>
    </row>
    <row r="9" spans="1:10">
      <c r="A9" s="169"/>
      <c r="B9" s="170"/>
      <c r="C9" s="170"/>
      <c r="D9" s="170"/>
      <c r="E9" s="170"/>
      <c r="F9" s="170"/>
      <c r="G9" s="170"/>
      <c r="H9" s="170"/>
      <c r="I9" s="170"/>
      <c r="J9" s="171"/>
    </row>
    <row r="10" spans="1:10">
      <c r="A10" s="169"/>
      <c r="B10" s="170"/>
      <c r="C10" s="170"/>
      <c r="D10" s="170"/>
      <c r="E10" s="170"/>
      <c r="F10" s="170"/>
      <c r="G10" s="170"/>
      <c r="H10" s="170"/>
      <c r="I10" s="170"/>
      <c r="J10" s="171"/>
    </row>
    <row r="11" spans="1:10">
      <c r="A11" s="169"/>
      <c r="B11" s="170"/>
      <c r="C11" s="170"/>
      <c r="D11" s="170"/>
      <c r="E11" s="170"/>
      <c r="F11" s="170"/>
      <c r="G11" s="170"/>
      <c r="H11" s="170"/>
      <c r="I11" s="170"/>
      <c r="J11" s="171"/>
    </row>
    <row r="12" spans="1:10" ht="15.75" thickBot="1">
      <c r="A12" s="172"/>
      <c r="B12" s="173"/>
      <c r="C12" s="173"/>
      <c r="D12" s="173"/>
      <c r="E12" s="173"/>
      <c r="F12" s="173"/>
      <c r="G12" s="173"/>
      <c r="H12" s="173"/>
      <c r="I12" s="173"/>
      <c r="J12" s="174"/>
    </row>
    <row r="13" spans="1:10" ht="28.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5" spans="1:10" s="165" customFormat="1">
      <c r="A15" s="165" t="s">
        <v>233</v>
      </c>
      <c r="B15" s="165" t="s">
        <v>312</v>
      </c>
    </row>
    <row r="16" spans="1:10" s="165" customFormat="1">
      <c r="A16" s="165" t="s">
        <v>234</v>
      </c>
      <c r="B16" s="165" t="s">
        <v>313</v>
      </c>
    </row>
    <row r="17" s="165" customFormat="1"/>
  </sheetData>
  <sheetProtection algorithmName="SHA-512" hashValue="BZOU8bZ6KYaqLp88tlIMu3xJvhFU326Unt0qCNU9JFB3vRMxCqimFjLCsYX3yGHLVHwU4T64Gpi9hx318+TovA==" saltValue="MNHkOt93ckrstqkVW//w/g==" spinCount="100000" sheet="1" objects="1" scenarios="1"/>
  <mergeCells count="2">
    <mergeCell ref="A8:J12"/>
    <mergeCell ref="A1:J3"/>
  </mergeCells>
  <pageMargins left="0.7" right="0.7" top="0.75" bottom="0.75" header="0.3" footer="0.3"/>
  <pageSetup paperSize="9" scale="9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workbookViewId="0">
      <selection sqref="A1:D2"/>
    </sheetView>
  </sheetViews>
  <sheetFormatPr defaultColWidth="9.140625" defaultRowHeight="10.5"/>
  <cols>
    <col min="1" max="1" width="30.28515625" style="11" customWidth="1"/>
    <col min="2" max="4" width="16.7109375" style="11" customWidth="1"/>
    <col min="5" max="5" width="9.140625" style="11"/>
    <col min="6" max="6" width="12.28515625" style="11" bestFit="1" customWidth="1"/>
    <col min="7" max="16384" width="9.140625" style="11"/>
  </cols>
  <sheetData>
    <row r="1" spans="1:4">
      <c r="A1" s="178" t="s">
        <v>311</v>
      </c>
      <c r="B1" s="179"/>
      <c r="C1" s="179"/>
      <c r="D1" s="179"/>
    </row>
    <row r="2" spans="1:4" ht="33.75" customHeight="1">
      <c r="A2" s="179"/>
      <c r="B2" s="179"/>
      <c r="C2" s="179"/>
      <c r="D2" s="179"/>
    </row>
    <row r="4" spans="1:4" ht="24" customHeight="1">
      <c r="A4" s="180" t="s">
        <v>149</v>
      </c>
      <c r="B4" s="181"/>
      <c r="C4" s="181"/>
      <c r="D4" s="181"/>
    </row>
    <row r="7" spans="1:4">
      <c r="A7" s="49" t="s">
        <v>89</v>
      </c>
    </row>
    <row r="9" spans="1:4" ht="16.5" customHeight="1">
      <c r="A9" s="176" t="s">
        <v>255</v>
      </c>
      <c r="B9" s="176"/>
      <c r="C9" s="176"/>
      <c r="D9" s="176"/>
    </row>
    <row r="10" spans="1:4" ht="16.5" customHeight="1">
      <c r="A10" s="12"/>
      <c r="B10" s="12"/>
      <c r="C10" s="12"/>
      <c r="D10" s="12"/>
    </row>
    <row r="11" spans="1:4">
      <c r="A11" s="49" t="s">
        <v>2</v>
      </c>
    </row>
    <row r="12" spans="1:4" s="13" customFormat="1" ht="11.25" thickBot="1">
      <c r="A12" s="11"/>
      <c r="B12" s="11"/>
      <c r="C12" s="11"/>
      <c r="D12" s="11"/>
    </row>
    <row r="13" spans="1:4" ht="21">
      <c r="A13" s="112" t="s">
        <v>256</v>
      </c>
      <c r="B13" s="112" t="s">
        <v>257</v>
      </c>
      <c r="C13" s="112" t="s">
        <v>260</v>
      </c>
      <c r="D13" s="112" t="s">
        <v>258</v>
      </c>
    </row>
    <row r="14" spans="1:4">
      <c r="A14" s="114">
        <v>1</v>
      </c>
      <c r="B14" s="114">
        <v>2</v>
      </c>
      <c r="C14" s="114">
        <v>3</v>
      </c>
      <c r="D14" s="114">
        <v>4</v>
      </c>
    </row>
    <row r="15" spans="1:4" ht="15" customHeight="1">
      <c r="A15" s="113" t="s">
        <v>3</v>
      </c>
      <c r="B15" s="149">
        <v>11676162.050000001</v>
      </c>
      <c r="C15" s="162">
        <v>14467300</v>
      </c>
      <c r="D15" s="149">
        <v>12233795.359999999</v>
      </c>
    </row>
    <row r="16" spans="1:4" ht="15" customHeight="1">
      <c r="A16" s="19" t="s">
        <v>22</v>
      </c>
      <c r="B16" s="150">
        <v>29160</v>
      </c>
      <c r="C16" s="163">
        <v>2000</v>
      </c>
      <c r="D16" s="150">
        <v>1670.15</v>
      </c>
    </row>
    <row r="17" spans="1:4" ht="15" customHeight="1">
      <c r="A17" s="30" t="s">
        <v>84</v>
      </c>
      <c r="B17" s="150">
        <f>SUM(B15:B16)</f>
        <v>11705322.050000001</v>
      </c>
      <c r="C17" s="163">
        <f>SUM(C15:C16)</f>
        <v>14469300</v>
      </c>
      <c r="D17" s="150">
        <f>SUM(D15:D16)</f>
        <v>12235465.51</v>
      </c>
    </row>
    <row r="18" spans="1:4" ht="15" customHeight="1">
      <c r="A18" s="19" t="s">
        <v>27</v>
      </c>
      <c r="B18" s="150">
        <v>10999787.35</v>
      </c>
      <c r="C18" s="163">
        <v>14263900</v>
      </c>
      <c r="D18" s="150">
        <v>11994832.48</v>
      </c>
    </row>
    <row r="19" spans="1:4" ht="15" customHeight="1">
      <c r="A19" s="19" t="s">
        <v>70</v>
      </c>
      <c r="B19" s="150">
        <v>597201.31000000006</v>
      </c>
      <c r="C19" s="163">
        <v>483400</v>
      </c>
      <c r="D19" s="150">
        <v>458251.3</v>
      </c>
    </row>
    <row r="20" spans="1:4" ht="15" customHeight="1" thickBot="1">
      <c r="A20" s="127" t="s">
        <v>85</v>
      </c>
      <c r="B20" s="151">
        <f>SUM(B18:B19)</f>
        <v>11596988.66</v>
      </c>
      <c r="C20" s="161">
        <f>SUM(C18:C19)</f>
        <v>14747300</v>
      </c>
      <c r="D20" s="161">
        <f>SUM(D18:D19)</f>
        <v>12453083.780000001</v>
      </c>
    </row>
    <row r="21" spans="1:4" ht="15" customHeight="1" thickBot="1">
      <c r="A21" s="20" t="s">
        <v>83</v>
      </c>
      <c r="B21" s="152">
        <f>B17-B20</f>
        <v>108333.3900000006</v>
      </c>
      <c r="C21" s="152">
        <f>C17-C20</f>
        <v>-278000</v>
      </c>
      <c r="D21" s="152">
        <f>D17-D20</f>
        <v>-217618.27000000142</v>
      </c>
    </row>
    <row r="22" spans="1:4" ht="15" customHeight="1">
      <c r="A22" s="13"/>
    </row>
    <row r="23" spans="1:4" ht="15" customHeight="1">
      <c r="A23" s="13"/>
    </row>
    <row r="24" spans="1:4" ht="15" customHeight="1">
      <c r="A24" s="50" t="s">
        <v>86</v>
      </c>
    </row>
    <row r="25" spans="1:4" ht="15" customHeight="1" thickBot="1">
      <c r="A25" s="13"/>
    </row>
    <row r="26" spans="1:4" ht="24.75" customHeight="1" thickBot="1">
      <c r="A26" s="14" t="s">
        <v>0</v>
      </c>
      <c r="B26" s="14" t="s">
        <v>257</v>
      </c>
      <c r="C26" s="14" t="s">
        <v>260</v>
      </c>
      <c r="D26" s="14" t="s">
        <v>258</v>
      </c>
    </row>
    <row r="27" spans="1:4" ht="15" customHeight="1">
      <c r="A27" s="114">
        <v>1</v>
      </c>
      <c r="B27" s="114">
        <v>2</v>
      </c>
      <c r="C27" s="114">
        <v>3</v>
      </c>
      <c r="D27" s="114">
        <v>4</v>
      </c>
    </row>
    <row r="28" spans="1:4" ht="21" customHeight="1">
      <c r="A28" s="19" t="s">
        <v>87</v>
      </c>
      <c r="B28" s="111">
        <v>0</v>
      </c>
      <c r="C28" s="111">
        <v>0</v>
      </c>
      <c r="D28" s="111">
        <v>0</v>
      </c>
    </row>
    <row r="29" spans="1:4" ht="24" customHeight="1" thickBot="1">
      <c r="A29" s="19" t="s">
        <v>88</v>
      </c>
      <c r="B29" s="111">
        <v>0</v>
      </c>
      <c r="C29" s="111">
        <v>0</v>
      </c>
      <c r="D29" s="111">
        <v>0</v>
      </c>
    </row>
    <row r="30" spans="1:4" ht="15" customHeight="1" thickBot="1">
      <c r="A30" s="20" t="s">
        <v>259</v>
      </c>
      <c r="B30" s="16">
        <v>0</v>
      </c>
      <c r="C30" s="17">
        <v>0</v>
      </c>
      <c r="D30" s="16">
        <v>0</v>
      </c>
    </row>
    <row r="31" spans="1:4" ht="15" customHeight="1">
      <c r="A31" s="13"/>
    </row>
    <row r="32" spans="1:4" ht="15" customHeight="1">
      <c r="A32" s="13"/>
    </row>
    <row r="33" spans="1:4" ht="15" customHeight="1">
      <c r="A33" s="182" t="s">
        <v>263</v>
      </c>
      <c r="B33" s="182"/>
      <c r="C33" s="182"/>
      <c r="D33" s="182"/>
    </row>
    <row r="34" spans="1:4" ht="15" customHeight="1" thickBot="1">
      <c r="A34" s="13"/>
    </row>
    <row r="35" spans="1:4" ht="18.75" customHeight="1" thickBot="1">
      <c r="A35" s="14" t="s">
        <v>0</v>
      </c>
      <c r="B35" s="14" t="s">
        <v>257</v>
      </c>
      <c r="C35" s="14" t="s">
        <v>260</v>
      </c>
      <c r="D35" s="14" t="s">
        <v>258</v>
      </c>
    </row>
    <row r="36" spans="1:4" ht="15" customHeight="1">
      <c r="A36" s="114">
        <v>1</v>
      </c>
      <c r="B36" s="114">
        <v>2</v>
      </c>
      <c r="C36" s="114">
        <v>3</v>
      </c>
      <c r="D36" s="114">
        <v>4</v>
      </c>
    </row>
    <row r="37" spans="1:4" ht="15" customHeight="1" thickBot="1">
      <c r="A37" s="15" t="s">
        <v>261</v>
      </c>
      <c r="B37" s="15">
        <v>108333.39</v>
      </c>
      <c r="C37" s="15">
        <v>278000</v>
      </c>
      <c r="D37" s="111" t="s">
        <v>309</v>
      </c>
    </row>
    <row r="38" spans="1:4" ht="25.5" customHeight="1" thickBot="1">
      <c r="A38" s="21" t="s">
        <v>262</v>
      </c>
      <c r="B38" s="18">
        <v>0</v>
      </c>
      <c r="C38" s="18">
        <v>278000</v>
      </c>
      <c r="D38" s="18">
        <v>217618.27</v>
      </c>
    </row>
    <row r="39" spans="1:4">
      <c r="A39" s="13"/>
    </row>
    <row r="40" spans="1:4">
      <c r="A40" s="13"/>
    </row>
    <row r="41" spans="1:4" ht="10.5" customHeight="1">
      <c r="A41" s="177"/>
      <c r="B41" s="177"/>
      <c r="C41" s="177"/>
      <c r="D41" s="177"/>
    </row>
    <row r="42" spans="1:4" ht="10.5" customHeight="1">
      <c r="A42" s="177"/>
      <c r="B42" s="177"/>
      <c r="C42" s="177"/>
      <c r="D42" s="177"/>
    </row>
  </sheetData>
  <sheetProtection algorithmName="SHA-512" hashValue="CGDCbVxhFkad95Q3tN7cFg8xk/QRt0QpRl6y23QfmPdjKbOpBx3Cek/Fm5ShbdSQYgg63X98XuhooPmngq/ViQ==" saltValue="St/sw2B2wRUo8W11ypQlVw==" spinCount="100000" sheet="1" objects="1" scenarios="1"/>
  <mergeCells count="6">
    <mergeCell ref="A9:D9"/>
    <mergeCell ref="A41:D41"/>
    <mergeCell ref="A42:D42"/>
    <mergeCell ref="A1:D2"/>
    <mergeCell ref="A4:D4"/>
    <mergeCell ref="A33:D33"/>
  </mergeCells>
  <pageMargins left="0.2" right="0.2" top="0.46" bottom="0.31" header="0.21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2"/>
  <sheetViews>
    <sheetView showGridLines="0" zoomScaleNormal="100" workbookViewId="0">
      <selection sqref="A1:F1"/>
    </sheetView>
  </sheetViews>
  <sheetFormatPr defaultColWidth="8.85546875" defaultRowHeight="12"/>
  <cols>
    <col min="1" max="1" width="28" style="1" customWidth="1"/>
    <col min="2" max="2" width="14.28515625" style="7" bestFit="1" customWidth="1"/>
    <col min="3" max="3" width="15.28515625" style="7" customWidth="1"/>
    <col min="4" max="4" width="14" style="7" customWidth="1"/>
    <col min="5" max="5" width="9.140625" style="7" customWidth="1"/>
    <col min="6" max="6" width="9.42578125" style="7" customWidth="1"/>
    <col min="7" max="16384" width="8.85546875" style="4"/>
  </cols>
  <sheetData>
    <row r="1" spans="1:6" s="1" customFormat="1" ht="56.25" customHeight="1" thickBot="1">
      <c r="A1" s="183" t="s">
        <v>268</v>
      </c>
      <c r="B1" s="184"/>
      <c r="C1" s="184"/>
      <c r="D1" s="184"/>
      <c r="E1" s="184"/>
      <c r="F1" s="185"/>
    </row>
    <row r="2" spans="1:6" ht="39.75" customHeight="1">
      <c r="A2" s="2" t="s">
        <v>264</v>
      </c>
      <c r="B2" s="115" t="s">
        <v>257</v>
      </c>
      <c r="C2" s="116" t="s">
        <v>265</v>
      </c>
      <c r="D2" s="116" t="s">
        <v>266</v>
      </c>
      <c r="E2" s="117" t="s">
        <v>267</v>
      </c>
      <c r="F2" s="117" t="s">
        <v>1</v>
      </c>
    </row>
    <row r="3" spans="1:6" ht="14.25" customHeight="1">
      <c r="A3" s="119">
        <v>1</v>
      </c>
      <c r="B3" s="120">
        <v>2</v>
      </c>
      <c r="C3" s="118">
        <v>3</v>
      </c>
      <c r="D3" s="118">
        <v>4</v>
      </c>
      <c r="E3" s="118">
        <v>5</v>
      </c>
      <c r="F3" s="118">
        <v>6</v>
      </c>
    </row>
    <row r="4" spans="1:6">
      <c r="A4" s="2" t="s">
        <v>2</v>
      </c>
      <c r="B4" s="3"/>
      <c r="C4" s="3"/>
      <c r="D4" s="3"/>
      <c r="E4" s="3"/>
      <c r="F4" s="6"/>
    </row>
    <row r="5" spans="1:6" s="29" customFormat="1" ht="12.75">
      <c r="A5" s="27" t="s">
        <v>3</v>
      </c>
      <c r="B5" s="28">
        <f>SUM(B6+B14+B17+B20+B26)</f>
        <v>11676162.049999999</v>
      </c>
      <c r="C5" s="28">
        <f>SUM(C6+C14+C17+C20+C26)</f>
        <v>14467300</v>
      </c>
      <c r="D5" s="28">
        <f>SUM(D6+D14+D17+D20+D26)</f>
        <v>12233795.359999999</v>
      </c>
      <c r="E5" s="28">
        <f t="shared" ref="E5:E37" si="0">D5/B5*100</f>
        <v>104.77582708780579</v>
      </c>
      <c r="F5" s="28">
        <f>D5/C5*100</f>
        <v>84.561703704215702</v>
      </c>
    </row>
    <row r="6" spans="1:6" ht="18.75">
      <c r="A6" s="2" t="s">
        <v>4</v>
      </c>
      <c r="B6" s="3">
        <f>SUM(B7+B9+B12)</f>
        <v>8558429.9499999993</v>
      </c>
      <c r="C6" s="3">
        <f t="shared" ref="C6:D6" si="1">SUM(C7+C9+C12)</f>
        <v>10426500</v>
      </c>
      <c r="D6" s="3">
        <f t="shared" si="1"/>
        <v>8517218.4100000001</v>
      </c>
      <c r="E6" s="6">
        <f>D6/B6*100</f>
        <v>99.518468454602484</v>
      </c>
      <c r="F6" s="28">
        <f t="shared" ref="F6:F69" si="2">D6/C6*100</f>
        <v>81.688183091161946</v>
      </c>
    </row>
    <row r="7" spans="1:6" ht="18.75">
      <c r="A7" s="2" t="s">
        <v>5</v>
      </c>
      <c r="B7" s="3">
        <v>86648.4</v>
      </c>
      <c r="C7" s="3">
        <v>0</v>
      </c>
      <c r="D7" s="3">
        <v>0</v>
      </c>
      <c r="E7" s="3">
        <f t="shared" si="0"/>
        <v>0</v>
      </c>
      <c r="F7" s="28" t="e">
        <f t="shared" si="2"/>
        <v>#DIV/0!</v>
      </c>
    </row>
    <row r="8" spans="1:6" ht="19.5">
      <c r="A8" s="5" t="s">
        <v>6</v>
      </c>
      <c r="B8" s="6">
        <v>86648.4</v>
      </c>
      <c r="C8" s="6">
        <v>0</v>
      </c>
      <c r="D8" s="6">
        <v>0</v>
      </c>
      <c r="E8" s="6">
        <f t="shared" si="0"/>
        <v>0</v>
      </c>
      <c r="F8" s="28" t="e">
        <f t="shared" si="2"/>
        <v>#DIV/0!</v>
      </c>
    </row>
    <row r="9" spans="1:6" ht="18.75">
      <c r="A9" s="2" t="s">
        <v>7</v>
      </c>
      <c r="B9" s="3">
        <f>SUM(B10:B11)</f>
        <v>8322076.6799999997</v>
      </c>
      <c r="C9" s="3">
        <f t="shared" ref="C9" si="3">SUM(C10:C11)</f>
        <v>10426500</v>
      </c>
      <c r="D9" s="3">
        <f>SUM(D10:D11)</f>
        <v>8517218.4100000001</v>
      </c>
      <c r="E9" s="3">
        <f t="shared" si="0"/>
        <v>102.34486820421847</v>
      </c>
      <c r="F9" s="28">
        <f t="shared" si="2"/>
        <v>81.688183091161946</v>
      </c>
    </row>
    <row r="10" spans="1:6" ht="29.25">
      <c r="A10" s="5" t="s">
        <v>8</v>
      </c>
      <c r="B10" s="6">
        <v>8074237.46</v>
      </c>
      <c r="C10" s="6">
        <v>10176500</v>
      </c>
      <c r="D10" s="6">
        <v>8283797.3600000003</v>
      </c>
      <c r="E10" s="6">
        <f t="shared" si="0"/>
        <v>102.59541413090916</v>
      </c>
      <c r="F10" s="28">
        <f t="shared" si="2"/>
        <v>81.401241684272591</v>
      </c>
    </row>
    <row r="11" spans="1:6" ht="29.25">
      <c r="A11" s="5" t="s">
        <v>9</v>
      </c>
      <c r="B11" s="6">
        <v>247839.22</v>
      </c>
      <c r="C11" s="6">
        <v>250000</v>
      </c>
      <c r="D11" s="6">
        <v>233421.05</v>
      </c>
      <c r="E11" s="6">
        <f t="shared" si="0"/>
        <v>94.182450219138033</v>
      </c>
      <c r="F11" s="28">
        <f t="shared" si="2"/>
        <v>93.36842</v>
      </c>
    </row>
    <row r="12" spans="1:6" ht="18.75">
      <c r="A12" s="2" t="s">
        <v>90</v>
      </c>
      <c r="B12" s="3">
        <f>SUM(B13)</f>
        <v>149704.87</v>
      </c>
      <c r="C12" s="3">
        <f t="shared" ref="C12:D12" si="4">SUM(C13)</f>
        <v>0</v>
      </c>
      <c r="D12" s="3">
        <f t="shared" si="4"/>
        <v>0</v>
      </c>
      <c r="E12" s="6">
        <f t="shared" si="0"/>
        <v>0</v>
      </c>
      <c r="F12" s="28" t="e">
        <f t="shared" si="2"/>
        <v>#DIV/0!</v>
      </c>
    </row>
    <row r="13" spans="1:6" ht="12.75">
      <c r="A13" s="5" t="s">
        <v>91</v>
      </c>
      <c r="B13" s="6">
        <v>149704.87</v>
      </c>
      <c r="C13" s="6">
        <v>0</v>
      </c>
      <c r="D13" s="6">
        <v>0</v>
      </c>
      <c r="E13" s="6">
        <f t="shared" si="0"/>
        <v>0</v>
      </c>
      <c r="F13" s="28" t="e">
        <f t="shared" si="2"/>
        <v>#DIV/0!</v>
      </c>
    </row>
    <row r="14" spans="1:6" ht="12.75">
      <c r="A14" s="2" t="s">
        <v>10</v>
      </c>
      <c r="B14" s="3">
        <v>11.85</v>
      </c>
      <c r="C14" s="3">
        <v>0</v>
      </c>
      <c r="D14" s="3">
        <v>0.62</v>
      </c>
      <c r="E14" s="6">
        <f t="shared" si="0"/>
        <v>5.2320675105485233</v>
      </c>
      <c r="F14" s="28" t="e">
        <f t="shared" si="2"/>
        <v>#DIV/0!</v>
      </c>
    </row>
    <row r="15" spans="1:6" ht="12.75">
      <c r="A15" s="2" t="s">
        <v>11</v>
      </c>
      <c r="B15" s="3">
        <v>11.85</v>
      </c>
      <c r="C15" s="3">
        <v>0</v>
      </c>
      <c r="D15" s="3">
        <v>0.62</v>
      </c>
      <c r="E15" s="3">
        <f t="shared" si="0"/>
        <v>5.2320675105485233</v>
      </c>
      <c r="F15" s="28" t="e">
        <f t="shared" si="2"/>
        <v>#DIV/0!</v>
      </c>
    </row>
    <row r="16" spans="1:6" ht="19.5">
      <c r="A16" s="5" t="s">
        <v>12</v>
      </c>
      <c r="B16" s="6">
        <v>11.875</v>
      </c>
      <c r="C16" s="6">
        <v>0</v>
      </c>
      <c r="D16" s="6">
        <v>0.62</v>
      </c>
      <c r="E16" s="6">
        <f t="shared" si="0"/>
        <v>5.2210526315789467</v>
      </c>
      <c r="F16" s="28" t="e">
        <f t="shared" si="2"/>
        <v>#DIV/0!</v>
      </c>
    </row>
    <row r="17" spans="1:6" ht="27.75">
      <c r="A17" s="2" t="s">
        <v>13</v>
      </c>
      <c r="B17" s="3">
        <v>369888.56</v>
      </c>
      <c r="C17" s="3">
        <v>599600</v>
      </c>
      <c r="D17" s="3">
        <v>578437.17000000004</v>
      </c>
      <c r="E17" s="6">
        <f t="shared" si="0"/>
        <v>156.3814706786282</v>
      </c>
      <c r="F17" s="28">
        <f t="shared" si="2"/>
        <v>96.470508672448304</v>
      </c>
    </row>
    <row r="18" spans="1:6" ht="12.75">
      <c r="A18" s="2" t="s">
        <v>14</v>
      </c>
      <c r="B18" s="3"/>
      <c r="C18" s="3">
        <v>599600</v>
      </c>
      <c r="D18" s="3">
        <v>578437.17000000004</v>
      </c>
      <c r="E18" s="3" t="e">
        <f t="shared" si="0"/>
        <v>#DIV/0!</v>
      </c>
      <c r="F18" s="28">
        <f t="shared" si="2"/>
        <v>96.470508672448304</v>
      </c>
    </row>
    <row r="19" spans="1:6" ht="12.75">
      <c r="A19" s="5" t="s">
        <v>15</v>
      </c>
      <c r="B19" s="6">
        <v>369888.56</v>
      </c>
      <c r="C19" s="6">
        <v>599600</v>
      </c>
      <c r="D19" s="6">
        <v>578437.17000000004</v>
      </c>
      <c r="E19" s="6">
        <f t="shared" si="0"/>
        <v>156.3814706786282</v>
      </c>
      <c r="F19" s="28">
        <f t="shared" si="2"/>
        <v>96.470508672448304</v>
      </c>
    </row>
    <row r="20" spans="1:6" ht="36.75">
      <c r="A20" s="2" t="s">
        <v>16</v>
      </c>
      <c r="B20" s="3">
        <v>154534.85</v>
      </c>
      <c r="C20" s="3">
        <f>SUM(C21+C23)</f>
        <v>14100</v>
      </c>
      <c r="D20" s="3">
        <f>SUM(D21+D23)</f>
        <v>52712.75</v>
      </c>
      <c r="E20" s="6">
        <f t="shared" si="0"/>
        <v>34.110590588465968</v>
      </c>
      <c r="F20" s="28">
        <f t="shared" si="2"/>
        <v>373.84929078014181</v>
      </c>
    </row>
    <row r="21" spans="1:6" ht="18.75">
      <c r="A21" s="2" t="s">
        <v>17</v>
      </c>
      <c r="B21" s="3"/>
      <c r="C21" s="3">
        <v>14100</v>
      </c>
      <c r="D21" s="3">
        <v>14000</v>
      </c>
      <c r="E21" s="3" t="e">
        <f t="shared" si="0"/>
        <v>#DIV/0!</v>
      </c>
      <c r="F21" s="28">
        <f t="shared" si="2"/>
        <v>99.290780141843967</v>
      </c>
    </row>
    <row r="22" spans="1:6" ht="12.75">
      <c r="A22" s="5" t="s">
        <v>18</v>
      </c>
      <c r="B22" s="6"/>
      <c r="C22" s="6">
        <v>14100</v>
      </c>
      <c r="D22" s="6">
        <v>14000</v>
      </c>
      <c r="E22" s="6" t="e">
        <f t="shared" si="0"/>
        <v>#DIV/0!</v>
      </c>
      <c r="F22" s="28">
        <f t="shared" si="2"/>
        <v>99.290780141843967</v>
      </c>
    </row>
    <row r="23" spans="1:6" ht="27.75">
      <c r="A23" s="2" t="s">
        <v>19</v>
      </c>
      <c r="B23" s="3">
        <v>154534.85</v>
      </c>
      <c r="C23" s="3">
        <v>0</v>
      </c>
      <c r="D23" s="3">
        <v>38712.75</v>
      </c>
      <c r="E23" s="3">
        <f t="shared" si="0"/>
        <v>25.05114542124317</v>
      </c>
      <c r="F23" s="28" t="e">
        <f t="shared" si="2"/>
        <v>#DIV/0!</v>
      </c>
    </row>
    <row r="24" spans="1:6" ht="12.75">
      <c r="A24" s="5" t="s">
        <v>20</v>
      </c>
      <c r="B24" s="6">
        <v>16281.25</v>
      </c>
      <c r="C24" s="6">
        <v>0</v>
      </c>
      <c r="D24" s="6">
        <v>38712.75</v>
      </c>
      <c r="E24" s="6">
        <f t="shared" si="0"/>
        <v>237.77504798464491</v>
      </c>
      <c r="F24" s="28" t="e">
        <f t="shared" si="2"/>
        <v>#DIV/0!</v>
      </c>
    </row>
    <row r="25" spans="1:6" ht="12.75" customHeight="1">
      <c r="A25" s="5" t="s">
        <v>21</v>
      </c>
      <c r="B25" s="6">
        <v>138253.6</v>
      </c>
      <c r="C25" s="6">
        <v>0</v>
      </c>
      <c r="D25" s="6">
        <v>0</v>
      </c>
      <c r="E25" s="6">
        <f t="shared" si="0"/>
        <v>0</v>
      </c>
      <c r="F25" s="28" t="e">
        <f t="shared" si="2"/>
        <v>#DIV/0!</v>
      </c>
    </row>
    <row r="26" spans="1:6" ht="41.25" customHeight="1">
      <c r="A26" s="33" t="s">
        <v>79</v>
      </c>
      <c r="B26" s="3">
        <f>SUM(B27)</f>
        <v>2593296.84</v>
      </c>
      <c r="C26" s="3">
        <f t="shared" ref="C26:D26" si="5">SUM(C27)</f>
        <v>3427100</v>
      </c>
      <c r="D26" s="3">
        <f t="shared" si="5"/>
        <v>3085426.41</v>
      </c>
      <c r="E26" s="6">
        <f t="shared" si="0"/>
        <v>118.97698568128439</v>
      </c>
      <c r="F26" s="28">
        <f t="shared" si="2"/>
        <v>90.030241603688253</v>
      </c>
    </row>
    <row r="27" spans="1:6" ht="27.75">
      <c r="A27" s="2" t="s">
        <v>81</v>
      </c>
      <c r="B27" s="3">
        <f>SUM(B28:B29)</f>
        <v>2593296.84</v>
      </c>
      <c r="C27" s="3">
        <f>SUM(C28:C29)</f>
        <v>3427100</v>
      </c>
      <c r="D27" s="3">
        <f t="shared" ref="D27" si="6">SUM(D28:D29)</f>
        <v>3085426.41</v>
      </c>
      <c r="E27" s="3">
        <f t="shared" si="0"/>
        <v>118.97698568128439</v>
      </c>
      <c r="F27" s="28">
        <f t="shared" si="2"/>
        <v>90.030241603688253</v>
      </c>
    </row>
    <row r="28" spans="1:6" ht="19.5">
      <c r="A28" s="5" t="s">
        <v>80</v>
      </c>
      <c r="B28" s="6">
        <v>2395296.84</v>
      </c>
      <c r="C28" s="6">
        <v>3277100</v>
      </c>
      <c r="D28" s="6">
        <v>2935426.41</v>
      </c>
      <c r="E28" s="6">
        <f t="shared" si="0"/>
        <v>122.54958805022262</v>
      </c>
      <c r="F28" s="28">
        <f t="shared" si="2"/>
        <v>89.573904061517808</v>
      </c>
    </row>
    <row r="29" spans="1:6" ht="19.5">
      <c r="A29" s="5" t="s">
        <v>82</v>
      </c>
      <c r="B29" s="6">
        <v>198000</v>
      </c>
      <c r="C29" s="6">
        <v>150000</v>
      </c>
      <c r="D29" s="6">
        <v>150000</v>
      </c>
      <c r="E29" s="6">
        <f t="shared" si="0"/>
        <v>75.757575757575751</v>
      </c>
      <c r="F29" s="28">
        <f t="shared" si="2"/>
        <v>100</v>
      </c>
    </row>
    <row r="30" spans="1:6" s="10" customFormat="1" ht="22.5">
      <c r="A30" s="30" t="s">
        <v>22</v>
      </c>
      <c r="B30" s="26">
        <v>29160</v>
      </c>
      <c r="C30" s="3">
        <v>2000</v>
      </c>
      <c r="D30" s="3">
        <v>1670.15</v>
      </c>
      <c r="E30" s="6">
        <f t="shared" si="0"/>
        <v>5.7275377229080942</v>
      </c>
      <c r="F30" s="28">
        <f t="shared" si="2"/>
        <v>83.507500000000007</v>
      </c>
    </row>
    <row r="31" spans="1:6" ht="19.5">
      <c r="A31" s="5" t="s">
        <v>287</v>
      </c>
      <c r="B31" s="6">
        <v>29160</v>
      </c>
      <c r="C31" s="3">
        <v>0</v>
      </c>
      <c r="D31" s="6">
        <v>0</v>
      </c>
      <c r="E31" s="6">
        <f t="shared" si="0"/>
        <v>0</v>
      </c>
      <c r="F31" s="28" t="e">
        <f t="shared" ref="F31:F32" si="7">D31/C31*100</f>
        <v>#DIV/0!</v>
      </c>
    </row>
    <row r="32" spans="1:6" s="10" customFormat="1" ht="18.75">
      <c r="A32" s="2" t="s">
        <v>289</v>
      </c>
      <c r="B32" s="3">
        <v>27000</v>
      </c>
      <c r="C32" s="3">
        <v>0</v>
      </c>
      <c r="D32" s="3">
        <v>0</v>
      </c>
      <c r="E32" s="3">
        <f t="shared" si="0"/>
        <v>0</v>
      </c>
      <c r="F32" s="28" t="e">
        <f t="shared" si="7"/>
        <v>#DIV/0!</v>
      </c>
    </row>
    <row r="33" spans="1:6" ht="12.75">
      <c r="A33" s="5" t="s">
        <v>288</v>
      </c>
      <c r="B33" s="6">
        <v>27000</v>
      </c>
      <c r="C33" s="3">
        <v>0</v>
      </c>
      <c r="D33" s="6">
        <v>0</v>
      </c>
      <c r="E33" s="6">
        <f t="shared" si="0"/>
        <v>0</v>
      </c>
      <c r="F33" s="28" t="e">
        <f t="shared" ref="F33" si="8">D33/C33*100</f>
        <v>#DIV/0!</v>
      </c>
    </row>
    <row r="34" spans="1:6" ht="19.5">
      <c r="A34" s="5" t="s">
        <v>23</v>
      </c>
      <c r="B34" s="6">
        <v>2160</v>
      </c>
      <c r="C34" s="6">
        <v>2000</v>
      </c>
      <c r="D34" s="6">
        <v>1670.15</v>
      </c>
      <c r="E34" s="6">
        <f t="shared" si="0"/>
        <v>77.321759259259267</v>
      </c>
      <c r="F34" s="135">
        <f t="shared" si="2"/>
        <v>83.507500000000007</v>
      </c>
    </row>
    <row r="35" spans="1:6" ht="18.75">
      <c r="A35" s="2" t="s">
        <v>24</v>
      </c>
      <c r="B35" s="3">
        <v>2160</v>
      </c>
      <c r="C35" s="148">
        <v>2000</v>
      </c>
      <c r="D35" s="148">
        <v>1670.15</v>
      </c>
      <c r="E35" s="3">
        <f t="shared" si="0"/>
        <v>77.321759259259267</v>
      </c>
      <c r="F35" s="28">
        <f t="shared" si="2"/>
        <v>83.507500000000007</v>
      </c>
    </row>
    <row r="36" spans="1:6" ht="12.75">
      <c r="A36" s="5" t="s">
        <v>25</v>
      </c>
      <c r="B36" s="6">
        <v>2160</v>
      </c>
      <c r="C36" s="6">
        <v>2000</v>
      </c>
      <c r="D36" s="6">
        <v>1670.15</v>
      </c>
      <c r="E36" s="6">
        <f t="shared" si="0"/>
        <v>77.321759259259267</v>
      </c>
      <c r="F36" s="28">
        <f t="shared" si="2"/>
        <v>83.507500000000007</v>
      </c>
    </row>
    <row r="37" spans="1:6" ht="12.75">
      <c r="A37" s="5" t="s">
        <v>290</v>
      </c>
      <c r="B37" s="6">
        <v>169700</v>
      </c>
      <c r="C37" s="6">
        <v>278000</v>
      </c>
      <c r="D37" s="6">
        <v>277224.17</v>
      </c>
      <c r="E37" s="6">
        <f t="shared" si="0"/>
        <v>163.36132586918092</v>
      </c>
      <c r="F37" s="28">
        <f t="shared" ref="F37" si="9">D37/C37*100</f>
        <v>99.720924460431647</v>
      </c>
    </row>
    <row r="38" spans="1:6" ht="12.75">
      <c r="A38" s="8" t="s">
        <v>26</v>
      </c>
      <c r="B38" s="9">
        <f>B5+B30</f>
        <v>11705322.049999999</v>
      </c>
      <c r="C38" s="9">
        <f>C5+C30</f>
        <v>14469300</v>
      </c>
      <c r="D38" s="9">
        <f>D5+D30</f>
        <v>12235465.51</v>
      </c>
      <c r="E38" s="9">
        <f>D38/B38*100</f>
        <v>104.52908051342338</v>
      </c>
      <c r="F38" s="164">
        <f t="shared" si="2"/>
        <v>84.561557988292464</v>
      </c>
    </row>
    <row r="39" spans="1:6" s="31" customFormat="1" ht="12.75">
      <c r="A39" s="30" t="s">
        <v>27</v>
      </c>
      <c r="B39" s="26">
        <f>SUM(B40,B49,B79,B83)</f>
        <v>10999787.350000001</v>
      </c>
      <c r="C39" s="26">
        <f>SUM(C40,C49,C79,C83)</f>
        <v>14263900</v>
      </c>
      <c r="D39" s="26">
        <f>SUM(D40,D49,D79,D83)</f>
        <v>11994832.479999999</v>
      </c>
      <c r="E39" s="26">
        <f t="shared" ref="E39:E77" si="10">D39/B39*100</f>
        <v>109.04603969457642</v>
      </c>
      <c r="F39" s="28">
        <f t="shared" si="2"/>
        <v>84.092236204684539</v>
      </c>
    </row>
    <row r="40" spans="1:6" s="10" customFormat="1" ht="12.75">
      <c r="A40" s="30" t="s">
        <v>28</v>
      </c>
      <c r="B40" s="26">
        <f>SUM(B41+B44+B46)</f>
        <v>9081883.5099999998</v>
      </c>
      <c r="C40" s="3">
        <f>SUM(C41+C44+C46)</f>
        <v>11605600</v>
      </c>
      <c r="D40" s="3">
        <v>9645545.8100000005</v>
      </c>
      <c r="E40" s="3">
        <f>D40/B40*100</f>
        <v>106.20644714699716</v>
      </c>
      <c r="F40" s="28">
        <f t="shared" si="2"/>
        <v>83.111134366168059</v>
      </c>
    </row>
    <row r="41" spans="1:6" ht="12.75">
      <c r="A41" s="2" t="s">
        <v>29</v>
      </c>
      <c r="B41" s="3">
        <f>SUM(B42:B43)</f>
        <v>7490234.1799999997</v>
      </c>
      <c r="C41" s="3">
        <f>SUM(C42:C43)</f>
        <v>9515100</v>
      </c>
      <c r="D41" s="3">
        <f>SUM(D42:D43)</f>
        <v>7895212.7699999996</v>
      </c>
      <c r="E41" s="3">
        <f t="shared" si="10"/>
        <v>105.40675471911614</v>
      </c>
      <c r="F41" s="28">
        <f t="shared" si="2"/>
        <v>82.975615285178293</v>
      </c>
    </row>
    <row r="42" spans="1:6" ht="12.75">
      <c r="A42" s="5" t="s">
        <v>30</v>
      </c>
      <c r="B42" s="6">
        <v>7490234.1799999997</v>
      </c>
      <c r="C42" s="6">
        <v>9510100</v>
      </c>
      <c r="D42" s="6">
        <v>7895212.7699999996</v>
      </c>
      <c r="E42" s="6">
        <f t="shared" si="10"/>
        <v>105.40675471911614</v>
      </c>
      <c r="F42" s="28">
        <f t="shared" si="2"/>
        <v>83.019240281385052</v>
      </c>
    </row>
    <row r="43" spans="1:6" ht="12.75">
      <c r="A43" s="5" t="s">
        <v>31</v>
      </c>
      <c r="B43" s="6">
        <v>0</v>
      </c>
      <c r="C43" s="6">
        <v>5000</v>
      </c>
      <c r="D43" s="6">
        <v>0</v>
      </c>
      <c r="E43" s="6" t="e">
        <f t="shared" si="10"/>
        <v>#DIV/0!</v>
      </c>
      <c r="F43" s="28">
        <f t="shared" si="2"/>
        <v>0</v>
      </c>
    </row>
    <row r="44" spans="1:6" ht="12.75">
      <c r="A44" s="2" t="s">
        <v>32</v>
      </c>
      <c r="B44" s="3">
        <f>SUM(B45)</f>
        <v>356484.05</v>
      </c>
      <c r="C44" s="3">
        <v>531500</v>
      </c>
      <c r="D44" s="3">
        <v>458481.8</v>
      </c>
      <c r="E44" s="3">
        <f t="shared" si="10"/>
        <v>128.61214968804356</v>
      </c>
      <c r="F44" s="28">
        <f t="shared" si="2"/>
        <v>86.26186265286924</v>
      </c>
    </row>
    <row r="45" spans="1:6" ht="12.75">
      <c r="A45" s="5" t="s">
        <v>33</v>
      </c>
      <c r="B45" s="6">
        <v>356484.05</v>
      </c>
      <c r="C45" s="6">
        <v>531500</v>
      </c>
      <c r="D45" s="6">
        <v>458481.8</v>
      </c>
      <c r="E45" s="6">
        <f t="shared" si="10"/>
        <v>128.61214968804356</v>
      </c>
      <c r="F45" s="28">
        <f t="shared" si="2"/>
        <v>86.26186265286924</v>
      </c>
    </row>
    <row r="46" spans="1:6" ht="12.75">
      <c r="A46" s="2" t="s">
        <v>34</v>
      </c>
      <c r="B46" s="3">
        <v>1235165.28</v>
      </c>
      <c r="C46" s="3">
        <f>SUM(C47:C48)</f>
        <v>1559000</v>
      </c>
      <c r="D46" s="3">
        <f t="shared" ref="D46" si="11">SUM(D47:D48)</f>
        <v>1291851.24</v>
      </c>
      <c r="E46" s="3">
        <f t="shared" si="10"/>
        <v>104.58934208383836</v>
      </c>
      <c r="F46" s="28">
        <f t="shared" si="2"/>
        <v>82.864094932649138</v>
      </c>
    </row>
    <row r="47" spans="1:6" ht="19.5">
      <c r="A47" s="5" t="s">
        <v>35</v>
      </c>
      <c r="B47" s="6">
        <v>1229975.44</v>
      </c>
      <c r="C47" s="6">
        <v>1552400</v>
      </c>
      <c r="D47" s="6">
        <v>1290619.3600000001</v>
      </c>
      <c r="E47" s="6">
        <f t="shared" si="10"/>
        <v>104.93049844962758</v>
      </c>
      <c r="F47" s="28">
        <f t="shared" si="2"/>
        <v>83.137036846173672</v>
      </c>
    </row>
    <row r="48" spans="1:6" ht="19.5">
      <c r="A48" s="5" t="s">
        <v>36</v>
      </c>
      <c r="B48" s="6">
        <v>5189.84</v>
      </c>
      <c r="C48" s="6">
        <v>6600</v>
      </c>
      <c r="D48" s="6">
        <v>1231.8800000000001</v>
      </c>
      <c r="E48" s="6">
        <f t="shared" si="10"/>
        <v>23.736377229355821</v>
      </c>
      <c r="F48" s="28">
        <f t="shared" si="2"/>
        <v>18.664848484848488</v>
      </c>
    </row>
    <row r="49" spans="1:6" s="32" customFormat="1" ht="12.75">
      <c r="A49" s="30" t="s">
        <v>37</v>
      </c>
      <c r="B49" s="26">
        <v>1565129.38</v>
      </c>
      <c r="C49" s="26">
        <f>SUM(C50+C54+C61+C71)</f>
        <v>2293800</v>
      </c>
      <c r="D49" s="26">
        <v>2034271.95</v>
      </c>
      <c r="E49" s="26">
        <f t="shared" si="10"/>
        <v>129.97468298754958</v>
      </c>
      <c r="F49" s="28">
        <f t="shared" si="2"/>
        <v>88.685672246926501</v>
      </c>
    </row>
    <row r="50" spans="1:6" ht="12.75">
      <c r="A50" s="2" t="s">
        <v>38</v>
      </c>
      <c r="B50" s="3">
        <f>SUM(B51:B53)</f>
        <v>141638.29</v>
      </c>
      <c r="C50" s="3">
        <f>SUM(C51:C53)</f>
        <v>399400</v>
      </c>
      <c r="D50" s="3">
        <f>SUM(D51:D53)</f>
        <v>371585.12</v>
      </c>
      <c r="E50" s="3">
        <f t="shared" si="10"/>
        <v>262.34792865686251</v>
      </c>
      <c r="F50" s="28">
        <f t="shared" si="2"/>
        <v>93.03583375062594</v>
      </c>
    </row>
    <row r="51" spans="1:6" ht="12.75">
      <c r="A51" s="5" t="s">
        <v>39</v>
      </c>
      <c r="B51" s="6">
        <v>1392.6</v>
      </c>
      <c r="C51" s="23">
        <v>59700</v>
      </c>
      <c r="D51" s="6">
        <v>51982.99</v>
      </c>
      <c r="E51" s="6">
        <f t="shared" si="10"/>
        <v>3732.8012350998138</v>
      </c>
      <c r="F51" s="28">
        <f t="shared" si="2"/>
        <v>87.073685092127292</v>
      </c>
    </row>
    <row r="52" spans="1:6" ht="19.5">
      <c r="A52" s="5" t="s">
        <v>40</v>
      </c>
      <c r="B52" s="6">
        <v>133770.69</v>
      </c>
      <c r="C52" s="23">
        <v>196200</v>
      </c>
      <c r="D52" s="6">
        <v>186569.76</v>
      </c>
      <c r="E52" s="6">
        <f t="shared" si="10"/>
        <v>139.46983453550251</v>
      </c>
      <c r="F52" s="28">
        <f t="shared" si="2"/>
        <v>95.091620795107033</v>
      </c>
    </row>
    <row r="53" spans="1:6" ht="12.75">
      <c r="A53" s="5" t="s">
        <v>41</v>
      </c>
      <c r="B53" s="6">
        <v>6475</v>
      </c>
      <c r="C53" s="23">
        <v>143500</v>
      </c>
      <c r="D53" s="6">
        <v>133032.37</v>
      </c>
      <c r="E53" s="6">
        <f t="shared" si="10"/>
        <v>2054.5539768339768</v>
      </c>
      <c r="F53" s="28">
        <f t="shared" si="2"/>
        <v>92.705484320557488</v>
      </c>
    </row>
    <row r="54" spans="1:6" ht="12.75">
      <c r="A54" s="2" t="s">
        <v>42</v>
      </c>
      <c r="B54" s="3">
        <f>SUM(B55:B60)</f>
        <v>573781.77</v>
      </c>
      <c r="C54" s="3">
        <f>SUM(C55:C60)</f>
        <v>875100</v>
      </c>
      <c r="D54" s="3">
        <v>844698.09</v>
      </c>
      <c r="E54" s="3">
        <f t="shared" si="10"/>
        <v>147.215916253317</v>
      </c>
      <c r="F54" s="28">
        <f t="shared" si="2"/>
        <v>96.525893040795324</v>
      </c>
    </row>
    <row r="55" spans="1:6" ht="19.5">
      <c r="A55" s="5" t="s">
        <v>43</v>
      </c>
      <c r="B55" s="6">
        <v>119631.44</v>
      </c>
      <c r="C55" s="23">
        <v>164100</v>
      </c>
      <c r="D55" s="6">
        <v>178846.59</v>
      </c>
      <c r="E55" s="6">
        <f t="shared" si="10"/>
        <v>149.49798313888053</v>
      </c>
      <c r="F55" s="28">
        <f t="shared" si="2"/>
        <v>108.98634369287019</v>
      </c>
    </row>
    <row r="56" spans="1:6" ht="12.75">
      <c r="A56" s="5" t="s">
        <v>44</v>
      </c>
      <c r="B56" s="6">
        <v>196859.81</v>
      </c>
      <c r="C56" s="23">
        <v>314800</v>
      </c>
      <c r="D56" s="6">
        <v>281886.19</v>
      </c>
      <c r="E56" s="6">
        <f t="shared" si="10"/>
        <v>143.19133499112897</v>
      </c>
      <c r="F56" s="28">
        <f t="shared" si="2"/>
        <v>89.54453303684879</v>
      </c>
    </row>
    <row r="57" spans="1:6" ht="12.75">
      <c r="A57" s="5" t="s">
        <v>45</v>
      </c>
      <c r="B57" s="6">
        <v>192251.85</v>
      </c>
      <c r="C57" s="23">
        <v>329800</v>
      </c>
      <c r="D57" s="6">
        <v>303423.14</v>
      </c>
      <c r="E57" s="6">
        <f t="shared" si="10"/>
        <v>157.82586227388708</v>
      </c>
      <c r="F57" s="28">
        <f t="shared" si="2"/>
        <v>92.002164948453611</v>
      </c>
    </row>
    <row r="58" spans="1:6" ht="19.5">
      <c r="A58" s="5" t="s">
        <v>46</v>
      </c>
      <c r="B58" s="6">
        <v>46544.44</v>
      </c>
      <c r="C58" s="23">
        <v>13700</v>
      </c>
      <c r="D58" s="6">
        <v>41189.5</v>
      </c>
      <c r="E58" s="6">
        <f t="shared" si="10"/>
        <v>88.49499532060112</v>
      </c>
      <c r="F58" s="28">
        <f t="shared" si="2"/>
        <v>300.65328467153284</v>
      </c>
    </row>
    <row r="59" spans="1:6" ht="12.75">
      <c r="A59" s="5" t="s">
        <v>47</v>
      </c>
      <c r="B59" s="6">
        <v>11057.23</v>
      </c>
      <c r="C59" s="23">
        <v>41200</v>
      </c>
      <c r="D59" s="6">
        <v>37001.42</v>
      </c>
      <c r="E59" s="6">
        <f t="shared" si="10"/>
        <v>334.63552806625165</v>
      </c>
      <c r="F59" s="28">
        <f t="shared" si="2"/>
        <v>89.809271844660188</v>
      </c>
    </row>
    <row r="60" spans="1:6" ht="19.5">
      <c r="A60" s="5" t="s">
        <v>48</v>
      </c>
      <c r="B60" s="6">
        <v>7437</v>
      </c>
      <c r="C60" s="23">
        <v>11500</v>
      </c>
      <c r="D60" s="6">
        <v>2351.25</v>
      </c>
      <c r="E60" s="6">
        <f t="shared" si="10"/>
        <v>31.615570794675275</v>
      </c>
      <c r="F60" s="28">
        <f t="shared" si="2"/>
        <v>20.445652173913043</v>
      </c>
    </row>
    <row r="61" spans="1:6" ht="12.75">
      <c r="A61" s="2" t="s">
        <v>49</v>
      </c>
      <c r="B61" s="3">
        <v>615079.9</v>
      </c>
      <c r="C61" s="3">
        <f>SUM(C62:C70)</f>
        <v>845000</v>
      </c>
      <c r="D61" s="3">
        <v>624547.97</v>
      </c>
      <c r="E61" s="3">
        <f t="shared" si="10"/>
        <v>101.53932359031728</v>
      </c>
      <c r="F61" s="28">
        <f t="shared" si="2"/>
        <v>73.911002366863897</v>
      </c>
    </row>
    <row r="62" spans="1:6" ht="12.75">
      <c r="A62" s="5" t="s">
        <v>50</v>
      </c>
      <c r="B62" s="6">
        <v>60188.83</v>
      </c>
      <c r="C62" s="23">
        <v>46500</v>
      </c>
      <c r="D62" s="6">
        <v>47765.1</v>
      </c>
      <c r="E62" s="6">
        <f t="shared" si="10"/>
        <v>79.35874480364545</v>
      </c>
      <c r="F62" s="28">
        <f t="shared" si="2"/>
        <v>102.72064516129032</v>
      </c>
    </row>
    <row r="63" spans="1:6" ht="19.5">
      <c r="A63" s="5" t="s">
        <v>51</v>
      </c>
      <c r="B63" s="6">
        <v>198743.1</v>
      </c>
      <c r="C63" s="23">
        <v>379100</v>
      </c>
      <c r="D63" s="6">
        <v>234518.18</v>
      </c>
      <c r="E63" s="6">
        <f t="shared" si="10"/>
        <v>118.00066518032575</v>
      </c>
      <c r="F63" s="28">
        <f t="shared" si="2"/>
        <v>61.86182537589027</v>
      </c>
    </row>
    <row r="64" spans="1:6" ht="12.75">
      <c r="A64" s="5" t="s">
        <v>52</v>
      </c>
      <c r="B64" s="6">
        <v>0</v>
      </c>
      <c r="C64" s="23">
        <v>0</v>
      </c>
      <c r="D64" s="6"/>
      <c r="E64" s="6" t="e">
        <f t="shared" si="10"/>
        <v>#DIV/0!</v>
      </c>
      <c r="F64" s="28" t="e">
        <f t="shared" si="2"/>
        <v>#DIV/0!</v>
      </c>
    </row>
    <row r="65" spans="1:6" ht="12.75">
      <c r="A65" s="5" t="s">
        <v>53</v>
      </c>
      <c r="B65" s="6">
        <v>132324.19</v>
      </c>
      <c r="C65" s="23">
        <v>161600</v>
      </c>
      <c r="D65" s="6">
        <v>156366.17000000001</v>
      </c>
      <c r="E65" s="6">
        <f t="shared" si="10"/>
        <v>118.16899842727169</v>
      </c>
      <c r="F65" s="28">
        <f t="shared" si="2"/>
        <v>96.761243811881187</v>
      </c>
    </row>
    <row r="66" spans="1:6" ht="12.75">
      <c r="A66" s="5" t="s">
        <v>92</v>
      </c>
      <c r="B66" s="6">
        <v>6900</v>
      </c>
      <c r="C66" s="23">
        <v>0</v>
      </c>
      <c r="D66" s="6">
        <v>6210</v>
      </c>
      <c r="E66" s="6">
        <f t="shared" si="10"/>
        <v>90</v>
      </c>
      <c r="F66" s="28" t="e">
        <f t="shared" si="2"/>
        <v>#DIV/0!</v>
      </c>
    </row>
    <row r="67" spans="1:6" ht="12.75">
      <c r="A67" s="5" t="s">
        <v>54</v>
      </c>
      <c r="B67" s="6">
        <v>26532.5</v>
      </c>
      <c r="C67" s="23">
        <v>52500</v>
      </c>
      <c r="D67" s="6">
        <v>21118.93</v>
      </c>
      <c r="E67" s="6">
        <f t="shared" si="10"/>
        <v>79.596457175162541</v>
      </c>
      <c r="F67" s="28">
        <f t="shared" si="2"/>
        <v>40.226533333333336</v>
      </c>
    </row>
    <row r="68" spans="1:6" ht="12.75">
      <c r="A68" s="5" t="s">
        <v>55</v>
      </c>
      <c r="B68" s="6">
        <v>100434.98</v>
      </c>
      <c r="C68" s="23">
        <v>113100</v>
      </c>
      <c r="D68" s="6">
        <v>69521.72</v>
      </c>
      <c r="E68" s="6">
        <f t="shared" si="10"/>
        <v>69.220624129162971</v>
      </c>
      <c r="F68" s="28">
        <f t="shared" si="2"/>
        <v>61.469248452696732</v>
      </c>
    </row>
    <row r="69" spans="1:6" ht="12.75">
      <c r="A69" s="5" t="s">
        <v>56</v>
      </c>
      <c r="B69" s="6">
        <v>10806.26</v>
      </c>
      <c r="C69" s="23">
        <v>11300</v>
      </c>
      <c r="D69" s="6">
        <v>9818.76</v>
      </c>
      <c r="E69" s="6">
        <f t="shared" si="10"/>
        <v>90.861778265560886</v>
      </c>
      <c r="F69" s="28">
        <f t="shared" si="2"/>
        <v>86.891681415929199</v>
      </c>
    </row>
    <row r="70" spans="1:6" ht="12.75">
      <c r="A70" s="5" t="s">
        <v>57</v>
      </c>
      <c r="B70" s="6">
        <v>79149.039999999994</v>
      </c>
      <c r="C70" s="23">
        <v>80900</v>
      </c>
      <c r="D70" s="6">
        <v>79229.11</v>
      </c>
      <c r="E70" s="6">
        <f t="shared" si="10"/>
        <v>100.1011635769682</v>
      </c>
      <c r="F70" s="28">
        <f t="shared" ref="F70:F98" si="12">D70/C70*100</f>
        <v>97.934622991347339</v>
      </c>
    </row>
    <row r="71" spans="1:6" ht="18.75">
      <c r="A71" s="2" t="s">
        <v>58</v>
      </c>
      <c r="B71" s="3">
        <v>234630.42</v>
      </c>
      <c r="C71" s="3">
        <f>SUM(C72:C78)</f>
        <v>174300</v>
      </c>
      <c r="D71" s="3">
        <v>193440.77</v>
      </c>
      <c r="E71" s="3">
        <f t="shared" si="10"/>
        <v>82.444880761838121</v>
      </c>
      <c r="F71" s="28">
        <f t="shared" si="12"/>
        <v>110.98150889271369</v>
      </c>
    </row>
    <row r="72" spans="1:6" ht="19.5">
      <c r="A72" s="5" t="s">
        <v>310</v>
      </c>
      <c r="B72" s="6">
        <v>0</v>
      </c>
      <c r="C72" s="6">
        <v>15200</v>
      </c>
      <c r="D72" s="6">
        <v>15103.68</v>
      </c>
      <c r="E72" s="3" t="e">
        <f t="shared" si="10"/>
        <v>#DIV/0!</v>
      </c>
      <c r="F72" s="28">
        <f t="shared" si="12"/>
        <v>99.366315789473688</v>
      </c>
    </row>
    <row r="73" spans="1:6" ht="12.75">
      <c r="A73" s="5" t="s">
        <v>59</v>
      </c>
      <c r="B73" s="6">
        <v>27480.39</v>
      </c>
      <c r="C73" s="23">
        <v>23500</v>
      </c>
      <c r="D73" s="6">
        <v>23452.26</v>
      </c>
      <c r="E73" s="6">
        <f t="shared" si="10"/>
        <v>85.341801917658373</v>
      </c>
      <c r="F73" s="28">
        <f t="shared" si="12"/>
        <v>99.796851063829777</v>
      </c>
    </row>
    <row r="74" spans="1:6" ht="12.75">
      <c r="A74" s="5" t="s">
        <v>291</v>
      </c>
      <c r="B74" s="6">
        <v>10808.15</v>
      </c>
      <c r="C74" s="23">
        <v>8000</v>
      </c>
      <c r="D74" s="6">
        <v>13024.08</v>
      </c>
      <c r="E74" s="6">
        <f t="shared" si="10"/>
        <v>120.50239865286845</v>
      </c>
      <c r="F74" s="28">
        <f t="shared" si="12"/>
        <v>162.80099999999999</v>
      </c>
    </row>
    <row r="75" spans="1:6" ht="12.75">
      <c r="A75" s="5" t="s">
        <v>60</v>
      </c>
      <c r="B75" s="6">
        <v>300</v>
      </c>
      <c r="C75" s="23">
        <v>400</v>
      </c>
      <c r="D75" s="6">
        <v>400</v>
      </c>
      <c r="E75" s="6">
        <f t="shared" si="10"/>
        <v>133.33333333333331</v>
      </c>
      <c r="F75" s="28">
        <f t="shared" si="12"/>
        <v>100</v>
      </c>
    </row>
    <row r="76" spans="1:6" ht="12.75">
      <c r="A76" s="5" t="s">
        <v>61</v>
      </c>
      <c r="B76" s="6">
        <v>21905</v>
      </c>
      <c r="C76" s="23">
        <v>36600</v>
      </c>
      <c r="D76" s="6">
        <v>32135</v>
      </c>
      <c r="E76" s="6">
        <f t="shared" si="10"/>
        <v>146.70166628623602</v>
      </c>
      <c r="F76" s="28">
        <f t="shared" si="12"/>
        <v>87.800546448087431</v>
      </c>
    </row>
    <row r="77" spans="1:6" ht="12.75">
      <c r="A77" s="5" t="s">
        <v>62</v>
      </c>
      <c r="B77" s="6">
        <v>155156.25</v>
      </c>
      <c r="C77" s="23">
        <v>53500</v>
      </c>
      <c r="D77" s="6">
        <v>34843.75</v>
      </c>
      <c r="E77" s="6">
        <f t="shared" si="10"/>
        <v>22.457200402819737</v>
      </c>
      <c r="F77" s="28">
        <f t="shared" si="12"/>
        <v>65.128504672897193</v>
      </c>
    </row>
    <row r="78" spans="1:6" ht="12.75">
      <c r="A78" s="5" t="s">
        <v>63</v>
      </c>
      <c r="B78" s="6">
        <v>18980.63</v>
      </c>
      <c r="C78" s="23">
        <v>37100</v>
      </c>
      <c r="D78" s="6">
        <v>74482</v>
      </c>
      <c r="E78" s="6">
        <f t="shared" ref="E78:E98" si="13">D78/B78*100</f>
        <v>392.41057857405156</v>
      </c>
      <c r="F78" s="28">
        <f t="shared" si="12"/>
        <v>200.76010781671161</v>
      </c>
    </row>
    <row r="79" spans="1:6" s="32" customFormat="1" ht="12.75">
      <c r="A79" s="30" t="s">
        <v>64</v>
      </c>
      <c r="B79" s="26">
        <v>113908.47</v>
      </c>
      <c r="C79" s="26">
        <f>SUM(C80)</f>
        <v>55500</v>
      </c>
      <c r="D79" s="26">
        <v>35225.53</v>
      </c>
      <c r="E79" s="26">
        <f t="shared" si="13"/>
        <v>30.924416770763401</v>
      </c>
      <c r="F79" s="28">
        <f t="shared" si="12"/>
        <v>63.469423423423422</v>
      </c>
    </row>
    <row r="80" spans="1:6" ht="12.75">
      <c r="A80" s="2" t="s">
        <v>65</v>
      </c>
      <c r="B80" s="3">
        <v>113908.47</v>
      </c>
      <c r="C80" s="3">
        <f>SUM(C81:C82)</f>
        <v>55500</v>
      </c>
      <c r="D80" s="3">
        <v>35225.53</v>
      </c>
      <c r="E80" s="3">
        <f t="shared" si="13"/>
        <v>30.924416770763401</v>
      </c>
      <c r="F80" s="28">
        <f t="shared" si="12"/>
        <v>63.469423423423422</v>
      </c>
    </row>
    <row r="81" spans="1:6" ht="19.5">
      <c r="A81" s="5" t="s">
        <v>66</v>
      </c>
      <c r="B81" s="6">
        <v>8395.9</v>
      </c>
      <c r="C81" s="23">
        <v>7500</v>
      </c>
      <c r="D81" s="6">
        <v>7742.87</v>
      </c>
      <c r="E81" s="6">
        <f t="shared" si="13"/>
        <v>92.222036946604888</v>
      </c>
      <c r="F81" s="28">
        <f t="shared" si="12"/>
        <v>103.23826666666666</v>
      </c>
    </row>
    <row r="82" spans="1:6" ht="12.75">
      <c r="A82" s="5" t="s">
        <v>292</v>
      </c>
      <c r="B82" s="6">
        <v>105512.57</v>
      </c>
      <c r="C82" s="23">
        <v>48000</v>
      </c>
      <c r="D82" s="6">
        <v>27482.66</v>
      </c>
      <c r="E82" s="6">
        <f t="shared" si="13"/>
        <v>26.046811294616361</v>
      </c>
      <c r="F82" s="135">
        <f t="shared" si="12"/>
        <v>57.255541666666666</v>
      </c>
    </row>
    <row r="83" spans="1:6" s="32" customFormat="1" ht="33.75">
      <c r="A83" s="30" t="s">
        <v>67</v>
      </c>
      <c r="B83" s="26">
        <v>238865.99</v>
      </c>
      <c r="C83" s="26">
        <f>SUM(C84)</f>
        <v>309000</v>
      </c>
      <c r="D83" s="26">
        <v>279789.19</v>
      </c>
      <c r="E83" s="26">
        <f t="shared" si="13"/>
        <v>117.13228408950141</v>
      </c>
      <c r="F83" s="28">
        <f t="shared" si="12"/>
        <v>90.546663430420722</v>
      </c>
    </row>
    <row r="84" spans="1:6" ht="18.75">
      <c r="A84" s="2" t="s">
        <v>68</v>
      </c>
      <c r="B84" s="3">
        <v>238865.99</v>
      </c>
      <c r="C84" s="3">
        <f>SUM(C85:C86)</f>
        <v>309000</v>
      </c>
      <c r="D84" s="3">
        <v>279789.19</v>
      </c>
      <c r="E84" s="3">
        <f t="shared" si="13"/>
        <v>117.13228408950141</v>
      </c>
      <c r="F84" s="28">
        <f t="shared" si="12"/>
        <v>90.546663430420722</v>
      </c>
    </row>
    <row r="85" spans="1:6" ht="19.5">
      <c r="A85" s="5" t="s">
        <v>293</v>
      </c>
      <c r="B85" s="6">
        <v>233615.99</v>
      </c>
      <c r="C85" s="6">
        <v>239000</v>
      </c>
      <c r="D85" s="6">
        <v>233384.19</v>
      </c>
      <c r="E85" s="3">
        <f t="shared" ref="E85" si="14">D85/B85*100</f>
        <v>99.900777339770286</v>
      </c>
      <c r="F85" s="28">
        <f t="shared" ref="F85" si="15">D85/C85*100</f>
        <v>97.650288702928862</v>
      </c>
    </row>
    <row r="86" spans="1:6" ht="19.5">
      <c r="A86" s="5" t="s">
        <v>69</v>
      </c>
      <c r="B86" s="6">
        <v>5250</v>
      </c>
      <c r="C86" s="6">
        <v>70000</v>
      </c>
      <c r="D86" s="6">
        <v>46405</v>
      </c>
      <c r="E86" s="6">
        <f t="shared" si="13"/>
        <v>883.90476190476193</v>
      </c>
      <c r="F86" s="28">
        <f t="shared" si="12"/>
        <v>66.292857142857144</v>
      </c>
    </row>
    <row r="87" spans="1:6" s="31" customFormat="1" ht="22.5">
      <c r="A87" s="30" t="s">
        <v>70</v>
      </c>
      <c r="B87" s="26">
        <v>597201.31000000006</v>
      </c>
      <c r="C87" s="26">
        <f>SUM(C88)</f>
        <v>483400</v>
      </c>
      <c r="D87" s="26">
        <f>SUM(D88)</f>
        <v>458251.3</v>
      </c>
      <c r="E87" s="26">
        <f t="shared" si="13"/>
        <v>76.733137105811096</v>
      </c>
      <c r="F87" s="28">
        <f t="shared" si="12"/>
        <v>94.797538270583374</v>
      </c>
    </row>
    <row r="88" spans="1:6" s="34" customFormat="1" ht="24">
      <c r="A88" s="25" t="s">
        <v>71</v>
      </c>
      <c r="B88" s="3">
        <v>597201.31000000006</v>
      </c>
      <c r="C88" s="3">
        <f>SUM(C89+C96)</f>
        <v>483400</v>
      </c>
      <c r="D88" s="3">
        <f>SUM(D89+D96)</f>
        <v>458251.3</v>
      </c>
      <c r="E88" s="3">
        <f t="shared" si="13"/>
        <v>76.733137105811096</v>
      </c>
      <c r="F88" s="28">
        <f t="shared" si="12"/>
        <v>94.797538270583374</v>
      </c>
    </row>
    <row r="89" spans="1:6" ht="12.75">
      <c r="A89" s="2" t="s">
        <v>72</v>
      </c>
      <c r="B89" s="3">
        <v>327717.88</v>
      </c>
      <c r="C89" s="3">
        <f>SUM(C90:C95)</f>
        <v>212900</v>
      </c>
      <c r="D89" s="3">
        <f>SUM(D90:D95)</f>
        <v>203744.22</v>
      </c>
      <c r="E89" s="3">
        <f t="shared" si="13"/>
        <v>62.170614554201308</v>
      </c>
      <c r="F89" s="28">
        <f t="shared" si="12"/>
        <v>95.699492719586658</v>
      </c>
    </row>
    <row r="90" spans="1:6" ht="12.75">
      <c r="A90" s="5" t="s">
        <v>73</v>
      </c>
      <c r="B90" s="6">
        <v>157104.21</v>
      </c>
      <c r="C90" s="23">
        <v>182000</v>
      </c>
      <c r="D90" s="6">
        <v>168276.72</v>
      </c>
      <c r="E90" s="6">
        <f t="shared" si="13"/>
        <v>107.11152807426359</v>
      </c>
      <c r="F90" s="28">
        <f t="shared" si="12"/>
        <v>92.459736263736275</v>
      </c>
    </row>
    <row r="91" spans="1:6" ht="12.75">
      <c r="A91" s="5" t="s">
        <v>294</v>
      </c>
      <c r="B91" s="6">
        <v>0</v>
      </c>
      <c r="C91" s="23">
        <v>0</v>
      </c>
      <c r="D91" s="6">
        <v>8600</v>
      </c>
      <c r="E91" s="6" t="e">
        <f t="shared" ref="E91:E92" si="16">D91/B91*100</f>
        <v>#DIV/0!</v>
      </c>
      <c r="F91" s="28" t="e">
        <f t="shared" ref="F91:F92" si="17">D91/C91*100</f>
        <v>#DIV/0!</v>
      </c>
    </row>
    <row r="92" spans="1:6" ht="12.75">
      <c r="A92" s="5" t="s">
        <v>295</v>
      </c>
      <c r="B92" s="6">
        <v>19818.75</v>
      </c>
      <c r="C92" s="23">
        <v>8000</v>
      </c>
      <c r="D92" s="6">
        <v>16662.5</v>
      </c>
      <c r="E92" s="6">
        <f t="shared" si="16"/>
        <v>84.074424471775473</v>
      </c>
      <c r="F92" s="28">
        <f t="shared" si="17"/>
        <v>208.28125000000003</v>
      </c>
    </row>
    <row r="93" spans="1:6" ht="12.75">
      <c r="A93" s="5" t="s">
        <v>307</v>
      </c>
      <c r="B93" s="6">
        <v>5125</v>
      </c>
      <c r="C93" s="23">
        <v>12400</v>
      </c>
      <c r="D93" s="6"/>
      <c r="E93" s="6"/>
      <c r="F93" s="28"/>
    </row>
    <row r="94" spans="1:6" ht="12.75">
      <c r="A94" s="5" t="s">
        <v>74</v>
      </c>
      <c r="B94" s="6">
        <v>11981.17</v>
      </c>
      <c r="C94" s="23">
        <v>0</v>
      </c>
      <c r="D94" s="6">
        <v>0</v>
      </c>
      <c r="E94" s="6">
        <f t="shared" si="13"/>
        <v>0</v>
      </c>
      <c r="F94" s="28" t="e">
        <f t="shared" si="12"/>
        <v>#DIV/0!</v>
      </c>
    </row>
    <row r="95" spans="1:6" ht="19.5">
      <c r="A95" s="5" t="s">
        <v>75</v>
      </c>
      <c r="B95" s="6">
        <v>133688.75</v>
      </c>
      <c r="C95" s="23">
        <v>10500</v>
      </c>
      <c r="D95" s="6">
        <v>10205</v>
      </c>
      <c r="E95" s="6">
        <f t="shared" si="13"/>
        <v>7.6334022122280301</v>
      </c>
      <c r="F95" s="28">
        <f t="shared" si="12"/>
        <v>97.19047619047619</v>
      </c>
    </row>
    <row r="96" spans="1:6" ht="18.75">
      <c r="A96" s="2" t="s">
        <v>76</v>
      </c>
      <c r="B96" s="3">
        <v>269483.43</v>
      </c>
      <c r="C96" s="3">
        <v>270500</v>
      </c>
      <c r="D96" s="3">
        <f>SUM(D97)</f>
        <v>254507.08</v>
      </c>
      <c r="E96" s="6">
        <f t="shared" si="13"/>
        <v>94.442571107247659</v>
      </c>
      <c r="F96" s="28">
        <f t="shared" si="12"/>
        <v>94.087645101663583</v>
      </c>
    </row>
    <row r="97" spans="1:6" ht="12.75">
      <c r="A97" s="5" t="s">
        <v>77</v>
      </c>
      <c r="B97" s="6">
        <v>269483.43</v>
      </c>
      <c r="C97" s="23">
        <v>270500</v>
      </c>
      <c r="D97" s="6">
        <v>254507.08</v>
      </c>
      <c r="E97" s="6">
        <f t="shared" si="13"/>
        <v>94.442571107247659</v>
      </c>
      <c r="F97" s="28">
        <f t="shared" si="12"/>
        <v>94.087645101663583</v>
      </c>
    </row>
    <row r="98" spans="1:6" ht="12.75">
      <c r="A98" s="8" t="s">
        <v>78</v>
      </c>
      <c r="B98" s="9">
        <f>SUM(B87,B39)</f>
        <v>11596988.660000002</v>
      </c>
      <c r="C98" s="9">
        <f>SUM(C87,C39)</f>
        <v>14747300</v>
      </c>
      <c r="D98" s="9">
        <f>SUM(D87+D39)</f>
        <v>12453083.779999999</v>
      </c>
      <c r="E98" s="9">
        <f t="shared" si="13"/>
        <v>107.38204671142617</v>
      </c>
      <c r="F98" s="164">
        <f t="shared" si="12"/>
        <v>84.443144033145046</v>
      </c>
    </row>
    <row r="102" spans="1:6">
      <c r="B102" s="22"/>
      <c r="C102" s="22"/>
      <c r="D102" s="22"/>
    </row>
  </sheetData>
  <sheetProtection algorithmName="SHA-512" hashValue="Wu+xgFtMzIzm6+Es44U8++fmmh8q9koPi57MY46iEl6qKiHoIVfmxN9W+08FxOVIUDoO3qG/PZQPTNX1WqNL/w==" saltValue="6KhDbByRq4qegKl/jL3hUw==" spinCount="100000" sheet="1" objects="1" scenarios="1"/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workbookViewId="0">
      <selection sqref="A1:F1"/>
    </sheetView>
  </sheetViews>
  <sheetFormatPr defaultColWidth="9.140625" defaultRowHeight="11.25"/>
  <cols>
    <col min="1" max="1" width="40.28515625" style="24" customWidth="1"/>
    <col min="2" max="2" width="16" style="24" customWidth="1"/>
    <col min="3" max="4" width="16.5703125" style="24" customWidth="1"/>
    <col min="5" max="5" width="11.42578125" style="24" bestFit="1" customWidth="1"/>
    <col min="6" max="6" width="8.140625" style="131" customWidth="1"/>
    <col min="7" max="16384" width="9.140625" style="24"/>
  </cols>
  <sheetData>
    <row r="1" spans="1:6" ht="27" customHeight="1" thickBot="1">
      <c r="A1" s="189" t="s">
        <v>269</v>
      </c>
      <c r="B1" s="190"/>
      <c r="C1" s="190"/>
      <c r="D1" s="190"/>
      <c r="E1" s="190"/>
      <c r="F1" s="191"/>
    </row>
    <row r="2" spans="1:6" ht="22.5">
      <c r="A2" s="124" t="s">
        <v>270</v>
      </c>
      <c r="B2" s="124" t="s">
        <v>257</v>
      </c>
      <c r="C2" s="124" t="s">
        <v>260</v>
      </c>
      <c r="D2" s="124" t="s">
        <v>266</v>
      </c>
      <c r="E2" s="124" t="s">
        <v>271</v>
      </c>
      <c r="F2" s="128" t="s">
        <v>283</v>
      </c>
    </row>
    <row r="3" spans="1:6">
      <c r="A3" s="121">
        <v>1</v>
      </c>
      <c r="B3" s="121">
        <v>2</v>
      </c>
      <c r="C3" s="121">
        <v>3</v>
      </c>
      <c r="D3" s="121">
        <v>4</v>
      </c>
      <c r="E3" s="121">
        <v>5</v>
      </c>
      <c r="F3" s="132">
        <v>6</v>
      </c>
    </row>
    <row r="4" spans="1:6">
      <c r="A4" s="186" t="s">
        <v>282</v>
      </c>
      <c r="B4" s="187"/>
      <c r="C4" s="187"/>
      <c r="D4" s="187"/>
      <c r="E4" s="187"/>
      <c r="F4" s="188"/>
    </row>
    <row r="5" spans="1:6" ht="12">
      <c r="A5" s="122" t="s">
        <v>272</v>
      </c>
      <c r="B5" s="123">
        <v>1414630.49</v>
      </c>
      <c r="C5" s="123">
        <v>2207900</v>
      </c>
      <c r="D5" s="123">
        <v>1870069.17</v>
      </c>
      <c r="E5" s="133">
        <f t="shared" ref="E5:E7" si="0">D5/B5*100</f>
        <v>132.19488645405909</v>
      </c>
      <c r="F5" s="129">
        <f>D5/C5*100</f>
        <v>84.698997690112776</v>
      </c>
    </row>
    <row r="6" spans="1:6" ht="12">
      <c r="A6" s="25" t="s">
        <v>273</v>
      </c>
      <c r="B6" s="36">
        <v>1414630.49</v>
      </c>
      <c r="C6" s="36">
        <v>2207900</v>
      </c>
      <c r="D6" s="36">
        <v>1870069.17</v>
      </c>
      <c r="E6" s="133">
        <f t="shared" si="0"/>
        <v>132.19488645405909</v>
      </c>
      <c r="F6" s="129">
        <f>D6/C6*100</f>
        <v>84.698997690112776</v>
      </c>
    </row>
    <row r="7" spans="1:6" s="35" customFormat="1" ht="12.75">
      <c r="A7" s="27" t="s">
        <v>274</v>
      </c>
      <c r="B7" s="37">
        <v>0</v>
      </c>
      <c r="C7" s="37">
        <v>0</v>
      </c>
      <c r="D7" s="37">
        <v>0</v>
      </c>
      <c r="E7" s="133" t="e">
        <f t="shared" si="0"/>
        <v>#DIV/0!</v>
      </c>
      <c r="F7" s="129" t="e">
        <f t="shared" ref="F7" si="1">D7/C7*100</f>
        <v>#DIV/0!</v>
      </c>
    </row>
    <row r="8" spans="1:6">
      <c r="A8" s="186" t="s">
        <v>275</v>
      </c>
      <c r="B8" s="187"/>
      <c r="C8" s="187"/>
      <c r="D8" s="187"/>
      <c r="E8" s="187"/>
      <c r="F8" s="188"/>
    </row>
    <row r="9" spans="1:6" ht="12">
      <c r="A9" s="122" t="s">
        <v>272</v>
      </c>
      <c r="B9" s="123">
        <v>913000</v>
      </c>
      <c r="C9" s="123">
        <v>861000</v>
      </c>
      <c r="D9" s="123">
        <v>861000</v>
      </c>
      <c r="E9" s="133">
        <f t="shared" ref="E9:E11" si="2">D9/B9*100</f>
        <v>94.304490690032864</v>
      </c>
      <c r="F9" s="129">
        <f>D9/C9*100</f>
        <v>100</v>
      </c>
    </row>
    <row r="10" spans="1:6" ht="12">
      <c r="A10" s="25" t="s">
        <v>273</v>
      </c>
      <c r="B10" s="36">
        <v>913000</v>
      </c>
      <c r="C10" s="36">
        <v>861000</v>
      </c>
      <c r="D10" s="36">
        <v>861000</v>
      </c>
      <c r="E10" s="133">
        <f t="shared" si="2"/>
        <v>94.304490690032864</v>
      </c>
      <c r="F10" s="129">
        <f t="shared" ref="F10:F11" si="3">D10/C10*100</f>
        <v>100</v>
      </c>
    </row>
    <row r="11" spans="1:6" s="35" customFormat="1" ht="12.75">
      <c r="A11" s="27" t="s">
        <v>274</v>
      </c>
      <c r="B11" s="37">
        <v>0</v>
      </c>
      <c r="C11" s="37">
        <v>0</v>
      </c>
      <c r="D11" s="37">
        <v>0</v>
      </c>
      <c r="E11" s="133" t="e">
        <f t="shared" si="2"/>
        <v>#DIV/0!</v>
      </c>
      <c r="F11" s="129" t="e">
        <f t="shared" si="3"/>
        <v>#DIV/0!</v>
      </c>
    </row>
    <row r="12" spans="1:6">
      <c r="A12" s="186" t="s">
        <v>276</v>
      </c>
      <c r="B12" s="187"/>
      <c r="C12" s="187"/>
      <c r="D12" s="187"/>
      <c r="E12" s="187"/>
      <c r="F12" s="188"/>
    </row>
    <row r="13" spans="1:6" ht="12">
      <c r="A13" s="122" t="s">
        <v>272</v>
      </c>
      <c r="B13" s="123">
        <v>7477646.7800000003</v>
      </c>
      <c r="C13" s="123">
        <v>9895000</v>
      </c>
      <c r="D13" s="123">
        <v>8072421.8200000003</v>
      </c>
      <c r="E13" s="133">
        <f t="shared" ref="E13:E15" si="4">D13/B13*100</f>
        <v>107.95404032176015</v>
      </c>
      <c r="F13" s="129">
        <f>D13/C13*100</f>
        <v>81.580816776149575</v>
      </c>
    </row>
    <row r="14" spans="1:6" ht="12">
      <c r="A14" s="25" t="s">
        <v>273</v>
      </c>
      <c r="B14" s="36">
        <v>7477646.7800000003</v>
      </c>
      <c r="C14" s="36">
        <v>9895000</v>
      </c>
      <c r="D14" s="36">
        <v>8072421.8200000003</v>
      </c>
      <c r="E14" s="133">
        <f t="shared" si="4"/>
        <v>107.95404032176015</v>
      </c>
      <c r="F14" s="129">
        <f t="shared" ref="F14:F15" si="5">D14/C14*100</f>
        <v>81.580816776149575</v>
      </c>
    </row>
    <row r="15" spans="1:6" s="35" customFormat="1" ht="12.75">
      <c r="A15" s="27" t="s">
        <v>274</v>
      </c>
      <c r="B15" s="37">
        <v>0</v>
      </c>
      <c r="C15" s="37">
        <v>0</v>
      </c>
      <c r="D15" s="37">
        <v>0</v>
      </c>
      <c r="E15" s="133" t="e">
        <f t="shared" si="4"/>
        <v>#DIV/0!</v>
      </c>
      <c r="F15" s="129" t="e">
        <f t="shared" si="5"/>
        <v>#DIV/0!</v>
      </c>
    </row>
    <row r="16" spans="1:6">
      <c r="A16" s="186" t="s">
        <v>277</v>
      </c>
      <c r="B16" s="187"/>
      <c r="C16" s="187"/>
      <c r="D16" s="187"/>
      <c r="E16" s="187"/>
      <c r="F16" s="188"/>
    </row>
    <row r="17" spans="1:6" ht="12">
      <c r="A17" s="122" t="s">
        <v>272</v>
      </c>
      <c r="B17" s="123">
        <v>11.85</v>
      </c>
      <c r="C17" s="123">
        <v>14100</v>
      </c>
      <c r="D17" s="123">
        <v>14000.62</v>
      </c>
      <c r="E17" s="133">
        <f t="shared" ref="E17:E19" si="6">D17/B17*100</f>
        <v>118148.69198312238</v>
      </c>
      <c r="F17" s="129">
        <f>D17/C17*100</f>
        <v>99.29517730496454</v>
      </c>
    </row>
    <row r="18" spans="1:6" ht="12">
      <c r="A18" s="25" t="s">
        <v>273</v>
      </c>
      <c r="B18" s="36">
        <v>0</v>
      </c>
      <c r="C18" s="36">
        <v>14100</v>
      </c>
      <c r="D18" s="36">
        <v>14000</v>
      </c>
      <c r="E18" s="133" t="e">
        <f t="shared" si="6"/>
        <v>#DIV/0!</v>
      </c>
      <c r="F18" s="129">
        <f t="shared" ref="F18" si="7">D18/C18*100</f>
        <v>99.290780141843967</v>
      </c>
    </row>
    <row r="19" spans="1:6" s="35" customFormat="1" ht="12.75">
      <c r="A19" s="27" t="s">
        <v>274</v>
      </c>
      <c r="B19" s="37">
        <v>11.85</v>
      </c>
      <c r="C19" s="37">
        <v>0</v>
      </c>
      <c r="D19" s="37">
        <v>0.62</v>
      </c>
      <c r="E19" s="133">
        <f t="shared" si="6"/>
        <v>5.2320675105485233</v>
      </c>
      <c r="F19" s="129" t="e">
        <f>D19/C19*100</f>
        <v>#DIV/0!</v>
      </c>
    </row>
    <row r="20" spans="1:6">
      <c r="A20" s="186" t="s">
        <v>278</v>
      </c>
      <c r="B20" s="187"/>
      <c r="C20" s="187"/>
      <c r="D20" s="187"/>
      <c r="E20" s="187"/>
      <c r="F20" s="188"/>
    </row>
    <row r="21" spans="1:6" ht="12">
      <c r="A21" s="122" t="s">
        <v>272</v>
      </c>
      <c r="B21" s="123">
        <v>169700</v>
      </c>
      <c r="C21" s="123">
        <v>278000</v>
      </c>
      <c r="D21" s="123">
        <v>277224.17</v>
      </c>
      <c r="E21" s="133">
        <f>D21/B21*100</f>
        <v>163.36132586918092</v>
      </c>
      <c r="F21" s="129">
        <f>D21/C21*100</f>
        <v>99.720924460431647</v>
      </c>
    </row>
    <row r="22" spans="1:6" ht="12">
      <c r="A22" s="25" t="s">
        <v>273</v>
      </c>
      <c r="B22" s="36">
        <v>142212.5</v>
      </c>
      <c r="C22" s="36">
        <v>278000</v>
      </c>
      <c r="D22" s="36">
        <v>254894.3</v>
      </c>
      <c r="E22" s="133">
        <f>D22/B22*100</f>
        <v>179.23480706688932</v>
      </c>
      <c r="F22" s="129">
        <f t="shared" ref="F22:F23" si="8">D22/C22*100</f>
        <v>91.688597122302156</v>
      </c>
    </row>
    <row r="23" spans="1:6" s="35" customFormat="1" ht="12.75">
      <c r="A23" s="27" t="s">
        <v>274</v>
      </c>
      <c r="B23" s="37">
        <f>SUM(B21-B22)</f>
        <v>27487.5</v>
      </c>
      <c r="C23" s="37">
        <f>SUM(C21-C22)</f>
        <v>0</v>
      </c>
      <c r="D23" s="37">
        <f>SUM(D21-D22)</f>
        <v>22329.869999999995</v>
      </c>
      <c r="E23" s="133">
        <f>D23/B23*100</f>
        <v>81.236452933151412</v>
      </c>
      <c r="F23" s="129" t="e">
        <f t="shared" si="8"/>
        <v>#DIV/0!</v>
      </c>
    </row>
    <row r="24" spans="1:6">
      <c r="A24" s="186" t="s">
        <v>279</v>
      </c>
      <c r="B24" s="187"/>
      <c r="C24" s="187"/>
      <c r="D24" s="187"/>
      <c r="E24" s="187"/>
      <c r="F24" s="188"/>
    </row>
    <row r="25" spans="1:6" ht="12">
      <c r="A25" s="122" t="s">
        <v>272</v>
      </c>
      <c r="B25" s="123">
        <v>1634366.58</v>
      </c>
      <c r="C25" s="123">
        <v>1133100</v>
      </c>
      <c r="D25" s="123">
        <v>1063616.6599999999</v>
      </c>
      <c r="E25" s="133">
        <f t="shared" ref="E25:E27" si="9">D25/B25*100</f>
        <v>65.078218865684335</v>
      </c>
      <c r="F25" s="129">
        <f>D25/C25*100</f>
        <v>93.867854558291413</v>
      </c>
    </row>
    <row r="26" spans="1:6" ht="12">
      <c r="A26" s="25" t="s">
        <v>273</v>
      </c>
      <c r="B26" s="36">
        <v>1383832.54</v>
      </c>
      <c r="C26" s="36">
        <v>1133100</v>
      </c>
      <c r="D26" s="36">
        <v>1026341.25</v>
      </c>
      <c r="E26" s="133">
        <f t="shared" si="9"/>
        <v>74.166578710455823</v>
      </c>
      <c r="F26" s="129">
        <f t="shared" ref="F26:F27" si="10">D26/C26*100</f>
        <v>90.578170505692341</v>
      </c>
    </row>
    <row r="27" spans="1:6" s="35" customFormat="1" ht="12.75">
      <c r="A27" s="27" t="s">
        <v>274</v>
      </c>
      <c r="B27" s="37">
        <f>SUM(B25-B26)</f>
        <v>250534.04000000004</v>
      </c>
      <c r="C27" s="37">
        <f>SUM(C25-C26)</f>
        <v>0</v>
      </c>
      <c r="D27" s="37">
        <f>SUM(D25-D26)</f>
        <v>37275.409999999916</v>
      </c>
      <c r="E27" s="133">
        <f t="shared" si="9"/>
        <v>14.878381396795387</v>
      </c>
      <c r="F27" s="129" t="e">
        <f t="shared" si="10"/>
        <v>#DIV/0!</v>
      </c>
    </row>
    <row r="28" spans="1:6">
      <c r="A28" s="186" t="s">
        <v>280</v>
      </c>
      <c r="B28" s="187"/>
      <c r="C28" s="187"/>
      <c r="D28" s="187"/>
      <c r="E28" s="187"/>
      <c r="F28" s="188"/>
    </row>
    <row r="29" spans="1:6" ht="12">
      <c r="A29" s="122" t="s">
        <v>272</v>
      </c>
      <c r="B29" s="123">
        <v>264092.18</v>
      </c>
      <c r="C29" s="123">
        <v>356000</v>
      </c>
      <c r="D29" s="123">
        <v>352157.24</v>
      </c>
      <c r="E29" s="133">
        <f t="shared" ref="E29:E31" si="11">D29/B29*100</f>
        <v>133.34633384449324</v>
      </c>
      <c r="F29" s="129">
        <f>D29/C29*100</f>
        <v>98.920573033707853</v>
      </c>
    </row>
    <row r="30" spans="1:6" ht="12">
      <c r="A30" s="25" t="s">
        <v>273</v>
      </c>
      <c r="B30" s="36">
        <v>264092.18</v>
      </c>
      <c r="C30" s="36">
        <v>356000</v>
      </c>
      <c r="D30" s="36">
        <v>352157.24</v>
      </c>
      <c r="E30" s="133">
        <f t="shared" si="11"/>
        <v>133.34633384449324</v>
      </c>
      <c r="F30" s="129">
        <f t="shared" ref="F30:F31" si="12">D30/C30*100</f>
        <v>98.920573033707853</v>
      </c>
    </row>
    <row r="31" spans="1:6" s="35" customFormat="1" ht="12.75">
      <c r="A31" s="27" t="s">
        <v>274</v>
      </c>
      <c r="B31" s="37">
        <v>0</v>
      </c>
      <c r="C31" s="37">
        <v>0</v>
      </c>
      <c r="D31" s="37">
        <v>0</v>
      </c>
      <c r="E31" s="133" t="e">
        <f t="shared" si="11"/>
        <v>#DIV/0!</v>
      </c>
      <c r="F31" s="129" t="e">
        <f t="shared" si="12"/>
        <v>#DIV/0!</v>
      </c>
    </row>
    <row r="32" spans="1:6">
      <c r="A32" s="186" t="s">
        <v>281</v>
      </c>
      <c r="B32" s="187"/>
      <c r="C32" s="187"/>
      <c r="D32" s="187"/>
      <c r="E32" s="187"/>
      <c r="F32" s="188"/>
    </row>
    <row r="33" spans="1:6" ht="12">
      <c r="A33" s="122" t="s">
        <v>272</v>
      </c>
      <c r="B33" s="123">
        <v>1574.17</v>
      </c>
      <c r="C33" s="123">
        <v>2200</v>
      </c>
      <c r="D33" s="123">
        <v>2200</v>
      </c>
      <c r="E33" s="133">
        <f t="shared" ref="E33:E37" si="13">D33/B33*100</f>
        <v>139.75618897577772</v>
      </c>
      <c r="F33" s="129">
        <f>D33/C33*100</f>
        <v>100</v>
      </c>
    </row>
    <row r="34" spans="1:6" ht="12">
      <c r="A34" s="25" t="s">
        <v>273</v>
      </c>
      <c r="B34" s="36">
        <v>1574.17</v>
      </c>
      <c r="C34" s="36">
        <v>2200</v>
      </c>
      <c r="D34" s="36">
        <v>2200</v>
      </c>
      <c r="E34" s="133">
        <f t="shared" si="13"/>
        <v>139.75618897577772</v>
      </c>
      <c r="F34" s="129">
        <f t="shared" ref="F34:F37" si="14">D34/C34*100</f>
        <v>100</v>
      </c>
    </row>
    <row r="35" spans="1:6" s="35" customFormat="1" ht="13.5" thickBot="1">
      <c r="A35" s="125" t="s">
        <v>274</v>
      </c>
      <c r="B35" s="126">
        <v>0</v>
      </c>
      <c r="C35" s="126">
        <v>0</v>
      </c>
      <c r="D35" s="126">
        <v>0</v>
      </c>
      <c r="E35" s="134" t="e">
        <f t="shared" si="13"/>
        <v>#DIV/0!</v>
      </c>
      <c r="F35" s="130" t="e">
        <f t="shared" si="14"/>
        <v>#DIV/0!</v>
      </c>
    </row>
    <row r="36" spans="1:6" s="13" customFormat="1" ht="14.1" customHeight="1">
      <c r="A36" s="136" t="s">
        <v>284</v>
      </c>
      <c r="B36" s="137">
        <f>SUM(B5+B9+B13+B17++B25+B29+B33)</f>
        <v>11705322.049999999</v>
      </c>
      <c r="C36" s="137">
        <f>SUM(C5+C9+C13+C17+C25+C29+C33)</f>
        <v>14469300</v>
      </c>
      <c r="D36" s="137">
        <f>SUM(D5+D9+D13+D17+D25+D29+D33)</f>
        <v>12235465.51</v>
      </c>
      <c r="E36" s="138">
        <f t="shared" si="13"/>
        <v>104.52908051342338</v>
      </c>
      <c r="F36" s="139">
        <f t="shared" si="14"/>
        <v>84.561557988292464</v>
      </c>
    </row>
    <row r="37" spans="1:6" s="13" customFormat="1" ht="14.1" customHeight="1">
      <c r="A37" s="140" t="s">
        <v>285</v>
      </c>
      <c r="B37" s="141">
        <f>SUM(B6+B10+B14+B18+B22+B26+B30+B34)</f>
        <v>11596988.659999998</v>
      </c>
      <c r="C37" s="141">
        <f>SUM(C6+C10+C14+C18+C22+C26+C30+C34)</f>
        <v>14747300</v>
      </c>
      <c r="D37" s="141">
        <f>SUM(D6+D10+D14+D18+D22+D26+D30+D34)</f>
        <v>12453083.780000001</v>
      </c>
      <c r="E37" s="142">
        <f t="shared" si="13"/>
        <v>107.38204671142624</v>
      </c>
      <c r="F37" s="143">
        <f t="shared" si="14"/>
        <v>84.44314403314506</v>
      </c>
    </row>
    <row r="38" spans="1:6" s="13" customFormat="1" ht="14.1" customHeight="1" thickBot="1">
      <c r="A38" s="144" t="s">
        <v>286</v>
      </c>
      <c r="B38" s="145">
        <v>108333.39</v>
      </c>
      <c r="C38" s="145">
        <v>278000</v>
      </c>
      <c r="D38" s="145">
        <v>254894.3</v>
      </c>
      <c r="E38" s="146">
        <f>D38/B38*100</f>
        <v>235.28692308068639</v>
      </c>
      <c r="F38" s="147">
        <f>D38/C38*100</f>
        <v>91.688597122302156</v>
      </c>
    </row>
    <row r="40" spans="1:6">
      <c r="D40" s="131"/>
      <c r="F40" s="24"/>
    </row>
    <row r="41" spans="1:6">
      <c r="D41" s="131"/>
      <c r="F41" s="24"/>
    </row>
    <row r="42" spans="1:6">
      <c r="D42" s="131"/>
      <c r="F42" s="24"/>
    </row>
    <row r="43" spans="1:6">
      <c r="D43" s="131"/>
      <c r="F43" s="24"/>
    </row>
  </sheetData>
  <sheetProtection algorithmName="SHA-512" hashValue="ds/oDc/sIsfbIFipiOBx/WB6qRxtKNILmKjUtoOnFO9hnvP19ZNjeUHJ5sZo5beQqZ4IVQwrRELE7bGamGCn8g==" saltValue="8kjxFnKyJqvAJT76LwEuhw==" spinCount="100000" sheet="1" objects="1" scenarios="1"/>
  <mergeCells count="9">
    <mergeCell ref="A28:F28"/>
    <mergeCell ref="A32:F32"/>
    <mergeCell ref="A1:F1"/>
    <mergeCell ref="A8:F8"/>
    <mergeCell ref="A12:F12"/>
    <mergeCell ref="A16:F16"/>
    <mergeCell ref="A20:F20"/>
    <mergeCell ref="A24:F24"/>
    <mergeCell ref="A4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8"/>
  <sheetViews>
    <sheetView zoomScaleNormal="100" workbookViewId="0">
      <selection sqref="A1:C1"/>
    </sheetView>
  </sheetViews>
  <sheetFormatPr defaultColWidth="9.140625" defaultRowHeight="11.25"/>
  <cols>
    <col min="1" max="1" width="8.28515625" style="38" customWidth="1"/>
    <col min="2" max="2" width="8.140625" style="38" customWidth="1"/>
    <col min="3" max="3" width="7.140625" style="38" customWidth="1"/>
    <col min="4" max="4" width="1.42578125" style="38" customWidth="1"/>
    <col min="5" max="5" width="14.42578125" style="38" customWidth="1"/>
    <col min="6" max="6" width="14" style="43" customWidth="1"/>
    <col min="7" max="7" width="6.28515625" style="43" customWidth="1"/>
    <col min="8" max="8" width="9.140625" style="43"/>
    <col min="9" max="9" width="10.7109375" style="38" customWidth="1"/>
    <col min="10" max="10" width="10" style="38" bestFit="1" customWidth="1"/>
    <col min="11" max="16384" width="9.140625" style="38"/>
  </cols>
  <sheetData>
    <row r="1" spans="1:9" ht="14.25" customHeight="1">
      <c r="A1" s="244" t="s">
        <v>93</v>
      </c>
      <c r="B1" s="244"/>
      <c r="C1" s="244"/>
      <c r="H1" s="44"/>
    </row>
    <row r="2" spans="1:9" ht="11.25" customHeight="1">
      <c r="A2" s="245" t="s">
        <v>240</v>
      </c>
      <c r="B2" s="245"/>
      <c r="C2" s="245"/>
      <c r="D2" s="245"/>
      <c r="E2" s="245"/>
      <c r="F2" s="245"/>
      <c r="G2" s="245"/>
      <c r="H2" s="245"/>
      <c r="I2" s="245"/>
    </row>
    <row r="3" spans="1:9" ht="15" customHeight="1">
      <c r="A3" s="245"/>
      <c r="B3" s="245"/>
      <c r="C3" s="245"/>
      <c r="D3" s="245"/>
      <c r="E3" s="245"/>
      <c r="F3" s="245"/>
      <c r="G3" s="245"/>
      <c r="H3" s="245"/>
      <c r="I3" s="245"/>
    </row>
    <row r="4" spans="1:9" ht="6.75" hidden="1" customHeight="1">
      <c r="A4" s="245"/>
      <c r="B4" s="245"/>
      <c r="C4" s="245"/>
      <c r="D4" s="245"/>
      <c r="E4" s="245"/>
      <c r="F4" s="245"/>
      <c r="G4" s="245"/>
      <c r="H4" s="245"/>
      <c r="I4" s="245"/>
    </row>
    <row r="5" spans="1:9" ht="27" hidden="1" customHeight="1">
      <c r="A5" s="245"/>
      <c r="B5" s="245"/>
      <c r="C5" s="245"/>
      <c r="D5" s="245"/>
      <c r="E5" s="245"/>
      <c r="F5" s="245"/>
      <c r="G5" s="245"/>
      <c r="H5" s="245"/>
      <c r="I5" s="245"/>
    </row>
    <row r="6" spans="1:9" ht="15" customHeight="1">
      <c r="A6" s="254" t="s">
        <v>157</v>
      </c>
      <c r="B6" s="254"/>
      <c r="C6" s="246" t="s">
        <v>161</v>
      </c>
      <c r="D6" s="247"/>
      <c r="E6" s="248"/>
      <c r="F6" s="252" t="s">
        <v>159</v>
      </c>
      <c r="G6" s="252" t="s">
        <v>160</v>
      </c>
      <c r="H6" s="252"/>
      <c r="I6" s="253" t="s">
        <v>158</v>
      </c>
    </row>
    <row r="7" spans="1:9" ht="36" customHeight="1">
      <c r="A7" s="254"/>
      <c r="B7" s="254"/>
      <c r="C7" s="249"/>
      <c r="D7" s="250"/>
      <c r="E7" s="251"/>
      <c r="F7" s="252"/>
      <c r="G7" s="252"/>
      <c r="H7" s="252"/>
      <c r="I7" s="253"/>
    </row>
    <row r="8" spans="1:9">
      <c r="A8" s="238">
        <v>1</v>
      </c>
      <c r="B8" s="238"/>
      <c r="C8" s="238">
        <v>2</v>
      </c>
      <c r="D8" s="238"/>
      <c r="E8" s="238"/>
      <c r="F8" s="42">
        <v>3</v>
      </c>
      <c r="G8" s="239">
        <v>4</v>
      </c>
      <c r="H8" s="239"/>
      <c r="I8" s="42">
        <v>5</v>
      </c>
    </row>
    <row r="9" spans="1:9" ht="34.5" hidden="1" customHeight="1">
      <c r="A9" s="211"/>
      <c r="B9" s="211"/>
      <c r="C9" s="211"/>
      <c r="D9" s="211"/>
      <c r="E9" s="211"/>
      <c r="F9" s="39"/>
      <c r="G9" s="212"/>
      <c r="H9" s="212"/>
      <c r="I9" s="40"/>
    </row>
    <row r="10" spans="1:9">
      <c r="A10" s="211" t="s">
        <v>153</v>
      </c>
      <c r="B10" s="211"/>
      <c r="C10" s="211" t="s">
        <v>154</v>
      </c>
      <c r="D10" s="211"/>
      <c r="E10" s="211"/>
      <c r="F10" s="39">
        <v>14747300</v>
      </c>
      <c r="G10" s="212">
        <v>12453083.779999999</v>
      </c>
      <c r="H10" s="212"/>
      <c r="I10" s="40">
        <f>G10/F10*100</f>
        <v>84.443144033145046</v>
      </c>
    </row>
    <row r="11" spans="1:9">
      <c r="A11" s="211" t="s">
        <v>94</v>
      </c>
      <c r="B11" s="211"/>
      <c r="C11" s="211" t="s">
        <v>155</v>
      </c>
      <c r="D11" s="211"/>
      <c r="E11" s="211"/>
      <c r="F11" s="39">
        <v>14747300</v>
      </c>
      <c r="G11" s="212">
        <f>SUM(G12+G65+G374+G382)</f>
        <v>12453083.780000001</v>
      </c>
      <c r="H11" s="212"/>
      <c r="I11" s="40">
        <f t="shared" ref="I11:I45" si="0">G11/F11*100</f>
        <v>84.44314403314506</v>
      </c>
    </row>
    <row r="12" spans="1:9" s="47" customFormat="1" ht="59.25" customHeight="1">
      <c r="A12" s="241" t="s">
        <v>162</v>
      </c>
      <c r="B12" s="242"/>
      <c r="C12" s="242"/>
      <c r="D12" s="242"/>
      <c r="E12" s="243"/>
      <c r="F12" s="109">
        <f>SUM(F13+F46+F52)</f>
        <v>10606000</v>
      </c>
      <c r="G12" s="240">
        <f>SUM(G13+G46+G52)</f>
        <v>8783421.8200000003</v>
      </c>
      <c r="H12" s="240"/>
      <c r="I12" s="110">
        <f>G12/F12*100</f>
        <v>82.815593249104282</v>
      </c>
    </row>
    <row r="13" spans="1:9" s="47" customFormat="1" ht="31.5" customHeight="1">
      <c r="A13" s="202" t="s">
        <v>151</v>
      </c>
      <c r="B13" s="202"/>
      <c r="C13" s="202" t="s">
        <v>152</v>
      </c>
      <c r="D13" s="202"/>
      <c r="E13" s="202"/>
      <c r="F13" s="101">
        <v>705000</v>
      </c>
      <c r="G13" s="203">
        <f>SUM(G15)</f>
        <v>705000</v>
      </c>
      <c r="H13" s="203"/>
      <c r="I13" s="102">
        <f>G13/F13*100</f>
        <v>100</v>
      </c>
    </row>
    <row r="14" spans="1:9" s="48" customFormat="1" ht="24" customHeight="1">
      <c r="A14" s="204" t="s">
        <v>150</v>
      </c>
      <c r="B14" s="204"/>
      <c r="C14" s="205" t="s">
        <v>156</v>
      </c>
      <c r="D14" s="205"/>
      <c r="E14" s="205"/>
      <c r="F14" s="103">
        <v>705000</v>
      </c>
      <c r="G14" s="206">
        <v>705000</v>
      </c>
      <c r="H14" s="206"/>
      <c r="I14" s="104">
        <f t="shared" si="0"/>
        <v>100</v>
      </c>
    </row>
    <row r="15" spans="1:9">
      <c r="A15" s="213" t="s">
        <v>95</v>
      </c>
      <c r="B15" s="213"/>
      <c r="C15" s="213" t="s">
        <v>96</v>
      </c>
      <c r="D15" s="213"/>
      <c r="E15" s="213"/>
      <c r="F15" s="41">
        <v>705000</v>
      </c>
      <c r="G15" s="214">
        <v>705000</v>
      </c>
      <c r="H15" s="214"/>
      <c r="I15" s="40">
        <f t="shared" si="0"/>
        <v>100</v>
      </c>
    </row>
    <row r="16" spans="1:9">
      <c r="A16" s="213" t="s">
        <v>97</v>
      </c>
      <c r="B16" s="213"/>
      <c r="C16" s="213" t="s">
        <v>98</v>
      </c>
      <c r="D16" s="213"/>
      <c r="E16" s="213"/>
      <c r="F16" s="41">
        <v>697500</v>
      </c>
      <c r="G16" s="214">
        <v>697257.13</v>
      </c>
      <c r="H16" s="214"/>
      <c r="I16" s="40">
        <f t="shared" si="0"/>
        <v>99.965179928315422</v>
      </c>
    </row>
    <row r="17" spans="1:9" ht="24.75" customHeight="1">
      <c r="A17" s="213" t="s">
        <v>99</v>
      </c>
      <c r="B17" s="213"/>
      <c r="C17" s="213" t="s">
        <v>100</v>
      </c>
      <c r="D17" s="213"/>
      <c r="E17" s="213"/>
      <c r="F17" s="41">
        <v>39400</v>
      </c>
      <c r="G17" s="214">
        <v>40682.65</v>
      </c>
      <c r="H17" s="214"/>
      <c r="I17" s="40">
        <f t="shared" si="0"/>
        <v>103.25545685279187</v>
      </c>
    </row>
    <row r="18" spans="1:9">
      <c r="A18" s="211" t="s">
        <v>101</v>
      </c>
      <c r="B18" s="211"/>
      <c r="C18" s="211" t="s">
        <v>166</v>
      </c>
      <c r="D18" s="211"/>
      <c r="E18" s="211"/>
      <c r="F18" s="39">
        <v>32600</v>
      </c>
      <c r="G18" s="212">
        <v>33862.65</v>
      </c>
      <c r="H18" s="212"/>
      <c r="I18" s="40">
        <f t="shared" si="0"/>
        <v>103.87315950920247</v>
      </c>
    </row>
    <row r="19" spans="1:9" ht="21.75" customHeight="1">
      <c r="A19" s="211" t="s">
        <v>102</v>
      </c>
      <c r="B19" s="211"/>
      <c r="C19" s="211" t="s">
        <v>167</v>
      </c>
      <c r="D19" s="211"/>
      <c r="E19" s="211"/>
      <c r="F19" s="39">
        <v>6800</v>
      </c>
      <c r="G19" s="212">
        <v>6820</v>
      </c>
      <c r="H19" s="212"/>
      <c r="I19" s="40">
        <f t="shared" si="0"/>
        <v>100.29411764705883</v>
      </c>
    </row>
    <row r="20" spans="1:9" ht="22.5" customHeight="1">
      <c r="A20" s="213" t="s">
        <v>103</v>
      </c>
      <c r="B20" s="213"/>
      <c r="C20" s="213" t="s">
        <v>104</v>
      </c>
      <c r="D20" s="213"/>
      <c r="E20" s="213"/>
      <c r="F20" s="41">
        <v>229700</v>
      </c>
      <c r="G20" s="214">
        <v>244535.66</v>
      </c>
      <c r="H20" s="214"/>
      <c r="I20" s="40">
        <f t="shared" si="0"/>
        <v>106.45871136264692</v>
      </c>
    </row>
    <row r="21" spans="1:9" ht="24" customHeight="1">
      <c r="A21" s="211" t="s">
        <v>105</v>
      </c>
      <c r="B21" s="211"/>
      <c r="C21" s="211" t="s">
        <v>165</v>
      </c>
      <c r="D21" s="211"/>
      <c r="E21" s="211"/>
      <c r="F21" s="39">
        <v>89500</v>
      </c>
      <c r="G21" s="212">
        <v>84562.04</v>
      </c>
      <c r="H21" s="212"/>
      <c r="I21" s="40">
        <f t="shared" si="0"/>
        <v>94.482726256983227</v>
      </c>
    </row>
    <row r="22" spans="1:9">
      <c r="A22" s="211">
        <v>3222</v>
      </c>
      <c r="B22" s="211"/>
      <c r="C22" s="211" t="s">
        <v>163</v>
      </c>
      <c r="D22" s="211"/>
      <c r="E22" s="211"/>
      <c r="F22" s="39">
        <v>4400</v>
      </c>
      <c r="G22" s="212">
        <v>4445.01</v>
      </c>
      <c r="H22" s="212"/>
      <c r="I22" s="40">
        <f t="shared" ref="I22" si="1">G22/F22*100</f>
        <v>101.02295454545455</v>
      </c>
    </row>
    <row r="23" spans="1:9" ht="27" customHeight="1">
      <c r="A23" s="211" t="s">
        <v>106</v>
      </c>
      <c r="B23" s="211"/>
      <c r="C23" s="211" t="s">
        <v>164</v>
      </c>
      <c r="D23" s="211"/>
      <c r="E23" s="211"/>
      <c r="F23" s="39">
        <v>119300</v>
      </c>
      <c r="G23" s="212">
        <v>111316.29</v>
      </c>
      <c r="H23" s="212"/>
      <c r="I23" s="40">
        <f t="shared" si="0"/>
        <v>93.307870913663024</v>
      </c>
    </row>
    <row r="24" spans="1:9" ht="23.25" customHeight="1">
      <c r="A24" s="207">
        <v>3224</v>
      </c>
      <c r="B24" s="208"/>
      <c r="C24" s="211" t="s">
        <v>182</v>
      </c>
      <c r="D24" s="211"/>
      <c r="E24" s="211"/>
      <c r="F24" s="39">
        <v>8600</v>
      </c>
      <c r="G24" s="212">
        <v>36353.089999999997</v>
      </c>
      <c r="H24" s="212"/>
      <c r="I24" s="40">
        <f t="shared" si="0"/>
        <v>422.71034883720927</v>
      </c>
    </row>
    <row r="25" spans="1:9">
      <c r="A25" s="207" t="s">
        <v>107</v>
      </c>
      <c r="B25" s="208"/>
      <c r="C25" s="211" t="s">
        <v>169</v>
      </c>
      <c r="D25" s="211"/>
      <c r="E25" s="211"/>
      <c r="F25" s="39">
        <v>6400</v>
      </c>
      <c r="G25" s="212">
        <v>6414.23</v>
      </c>
      <c r="H25" s="212"/>
      <c r="I25" s="40">
        <f t="shared" si="0"/>
        <v>100.22234374999999</v>
      </c>
    </row>
    <row r="26" spans="1:9" ht="24.75" customHeight="1">
      <c r="A26" s="207" t="s">
        <v>108</v>
      </c>
      <c r="B26" s="208"/>
      <c r="C26" s="211" t="s">
        <v>109</v>
      </c>
      <c r="D26" s="211"/>
      <c r="E26" s="211"/>
      <c r="F26" s="39">
        <v>1500</v>
      </c>
      <c r="G26" s="212">
        <v>1445</v>
      </c>
      <c r="H26" s="212"/>
      <c r="I26" s="40">
        <f t="shared" si="0"/>
        <v>96.333333333333343</v>
      </c>
    </row>
    <row r="27" spans="1:9">
      <c r="A27" s="218" t="s">
        <v>110</v>
      </c>
      <c r="B27" s="219"/>
      <c r="C27" s="213" t="s">
        <v>111</v>
      </c>
      <c r="D27" s="213"/>
      <c r="E27" s="213"/>
      <c r="F27" s="41">
        <v>400500</v>
      </c>
      <c r="G27" s="214">
        <v>383423.83</v>
      </c>
      <c r="H27" s="214"/>
      <c r="I27" s="40">
        <f t="shared" si="0"/>
        <v>95.73628714107366</v>
      </c>
    </row>
    <row r="28" spans="1:9" ht="21.75" customHeight="1">
      <c r="A28" s="207" t="s">
        <v>112</v>
      </c>
      <c r="B28" s="208"/>
      <c r="C28" s="211" t="s">
        <v>170</v>
      </c>
      <c r="D28" s="211"/>
      <c r="E28" s="211"/>
      <c r="F28" s="39">
        <v>45500</v>
      </c>
      <c r="G28" s="212">
        <v>47025.1</v>
      </c>
      <c r="H28" s="212"/>
      <c r="I28" s="40">
        <f t="shared" si="0"/>
        <v>103.35186813186812</v>
      </c>
    </row>
    <row r="29" spans="1:9" ht="20.25" customHeight="1">
      <c r="A29" s="207">
        <v>3232</v>
      </c>
      <c r="B29" s="208"/>
      <c r="C29" s="211" t="s">
        <v>176</v>
      </c>
      <c r="D29" s="211"/>
      <c r="E29" s="211"/>
      <c r="F29" s="39">
        <v>106700</v>
      </c>
      <c r="G29" s="212">
        <v>86506.45</v>
      </c>
      <c r="H29" s="212"/>
      <c r="I29" s="40">
        <f t="shared" si="0"/>
        <v>81.074461105904405</v>
      </c>
    </row>
    <row r="30" spans="1:9" ht="18.75" hidden="1" customHeight="1">
      <c r="A30" s="207" t="s">
        <v>114</v>
      </c>
      <c r="B30" s="208"/>
      <c r="C30" s="211" t="s">
        <v>115</v>
      </c>
      <c r="D30" s="211"/>
      <c r="E30" s="211"/>
      <c r="F30" s="39"/>
      <c r="G30" s="212"/>
      <c r="H30" s="212"/>
      <c r="I30" s="40" t="e">
        <f t="shared" si="0"/>
        <v>#DIV/0!</v>
      </c>
    </row>
    <row r="31" spans="1:9" ht="17.25" customHeight="1">
      <c r="A31" s="207" t="s">
        <v>116</v>
      </c>
      <c r="B31" s="208"/>
      <c r="C31" s="211" t="s">
        <v>181</v>
      </c>
      <c r="D31" s="211"/>
      <c r="E31" s="211"/>
      <c r="F31" s="39">
        <v>136600</v>
      </c>
      <c r="G31" s="212">
        <v>135122.34</v>
      </c>
      <c r="H31" s="212"/>
      <c r="I31" s="40">
        <f t="shared" si="0"/>
        <v>98.918257686676426</v>
      </c>
    </row>
    <row r="32" spans="1:9">
      <c r="A32" s="207" t="s">
        <v>118</v>
      </c>
      <c r="B32" s="208"/>
      <c r="C32" s="211" t="s">
        <v>299</v>
      </c>
      <c r="D32" s="211"/>
      <c r="E32" s="211"/>
      <c r="F32" s="39">
        <v>0</v>
      </c>
      <c r="G32" s="212">
        <v>6210</v>
      </c>
      <c r="H32" s="212"/>
      <c r="I32" s="40" t="e">
        <f t="shared" si="0"/>
        <v>#DIV/0!</v>
      </c>
    </row>
    <row r="33" spans="1:9" ht="18" customHeight="1">
      <c r="A33" s="207" t="s">
        <v>119</v>
      </c>
      <c r="B33" s="208"/>
      <c r="C33" s="211" t="s">
        <v>241</v>
      </c>
      <c r="D33" s="211"/>
      <c r="E33" s="211"/>
      <c r="F33" s="39">
        <v>1000</v>
      </c>
      <c r="G33" s="212">
        <v>708.68</v>
      </c>
      <c r="H33" s="212"/>
      <c r="I33" s="40">
        <f t="shared" si="0"/>
        <v>70.867999999999995</v>
      </c>
    </row>
    <row r="34" spans="1:9">
      <c r="A34" s="207" t="s">
        <v>121</v>
      </c>
      <c r="B34" s="208"/>
      <c r="C34" s="211" t="s">
        <v>236</v>
      </c>
      <c r="D34" s="211"/>
      <c r="E34" s="211"/>
      <c r="F34" s="39">
        <v>18800</v>
      </c>
      <c r="G34" s="212">
        <v>18987.5</v>
      </c>
      <c r="H34" s="212"/>
      <c r="I34" s="40">
        <f t="shared" si="0"/>
        <v>100.99734042553192</v>
      </c>
    </row>
    <row r="35" spans="1:9">
      <c r="A35" s="207" t="s">
        <v>123</v>
      </c>
      <c r="B35" s="208"/>
      <c r="C35" s="211" t="s">
        <v>300</v>
      </c>
      <c r="D35" s="211"/>
      <c r="E35" s="211"/>
      <c r="F35" s="39">
        <v>11300</v>
      </c>
      <c r="G35" s="212">
        <v>9818.76</v>
      </c>
      <c r="H35" s="212"/>
      <c r="I35" s="40">
        <f t="shared" si="0"/>
        <v>86.891681415929199</v>
      </c>
    </row>
    <row r="36" spans="1:9">
      <c r="A36" s="207" t="s">
        <v>125</v>
      </c>
      <c r="B36" s="208"/>
      <c r="C36" s="211" t="s">
        <v>235</v>
      </c>
      <c r="D36" s="211"/>
      <c r="E36" s="211"/>
      <c r="F36" s="39">
        <v>80600</v>
      </c>
      <c r="G36" s="212">
        <v>79045</v>
      </c>
      <c r="H36" s="212"/>
      <c r="I36" s="40">
        <f t="shared" si="0"/>
        <v>98.070719602977661</v>
      </c>
    </row>
    <row r="37" spans="1:9">
      <c r="A37" s="218" t="s">
        <v>127</v>
      </c>
      <c r="B37" s="219"/>
      <c r="C37" s="213" t="s">
        <v>128</v>
      </c>
      <c r="D37" s="213"/>
      <c r="E37" s="213"/>
      <c r="F37" s="41">
        <v>27900</v>
      </c>
      <c r="G37" s="214">
        <v>28614.99</v>
      </c>
      <c r="H37" s="214"/>
      <c r="I37" s="40">
        <f t="shared" si="0"/>
        <v>102.56268817204301</v>
      </c>
    </row>
    <row r="38" spans="1:9">
      <c r="A38" s="207" t="s">
        <v>129</v>
      </c>
      <c r="B38" s="208"/>
      <c r="C38" s="211" t="s">
        <v>301</v>
      </c>
      <c r="D38" s="211"/>
      <c r="E38" s="211"/>
      <c r="F38" s="39">
        <v>23500</v>
      </c>
      <c r="G38" s="212">
        <v>23452.26</v>
      </c>
      <c r="H38" s="212"/>
      <c r="I38" s="40">
        <f t="shared" si="0"/>
        <v>99.796851063829777</v>
      </c>
    </row>
    <row r="39" spans="1:9">
      <c r="A39" s="207">
        <v>3293</v>
      </c>
      <c r="B39" s="208"/>
      <c r="C39" s="211" t="s">
        <v>172</v>
      </c>
      <c r="D39" s="211"/>
      <c r="E39" s="211"/>
      <c r="F39" s="39">
        <v>1300</v>
      </c>
      <c r="G39" s="212">
        <v>1335.73</v>
      </c>
      <c r="H39" s="212"/>
      <c r="I39" s="40">
        <f t="shared" ref="I39" si="2">G39/F39*100</f>
        <v>102.74846153846153</v>
      </c>
    </row>
    <row r="40" spans="1:9">
      <c r="A40" s="207" t="s">
        <v>131</v>
      </c>
      <c r="B40" s="208"/>
      <c r="C40" s="211" t="s">
        <v>302</v>
      </c>
      <c r="D40" s="211"/>
      <c r="E40" s="211"/>
      <c r="F40" s="39">
        <v>400</v>
      </c>
      <c r="G40" s="212">
        <v>400</v>
      </c>
      <c r="H40" s="212"/>
      <c r="I40" s="40">
        <f t="shared" si="0"/>
        <v>100</v>
      </c>
    </row>
    <row r="41" spans="1:9">
      <c r="A41" s="207">
        <v>3295</v>
      </c>
      <c r="B41" s="208"/>
      <c r="C41" s="211" t="s">
        <v>298</v>
      </c>
      <c r="D41" s="211"/>
      <c r="E41" s="211"/>
      <c r="F41" s="39">
        <v>1600</v>
      </c>
      <c r="G41" s="212">
        <v>2310</v>
      </c>
      <c r="H41" s="212"/>
      <c r="I41" s="40">
        <f t="shared" ref="I41" si="3">G41/F41*100</f>
        <v>144.375</v>
      </c>
    </row>
    <row r="42" spans="1:9">
      <c r="A42" s="207" t="s">
        <v>133</v>
      </c>
      <c r="B42" s="208"/>
      <c r="C42" s="211" t="s">
        <v>128</v>
      </c>
      <c r="D42" s="211"/>
      <c r="E42" s="211"/>
      <c r="F42" s="39">
        <v>1100</v>
      </c>
      <c r="G42" s="212">
        <v>1117</v>
      </c>
      <c r="H42" s="212"/>
      <c r="I42" s="40">
        <f t="shared" si="0"/>
        <v>101.54545454545453</v>
      </c>
    </row>
    <row r="43" spans="1:9">
      <c r="A43" s="218" t="s">
        <v>134</v>
      </c>
      <c r="B43" s="219"/>
      <c r="C43" s="213" t="s">
        <v>135</v>
      </c>
      <c r="D43" s="213"/>
      <c r="E43" s="213"/>
      <c r="F43" s="41">
        <v>7500</v>
      </c>
      <c r="G43" s="214">
        <v>7742.87</v>
      </c>
      <c r="H43" s="214"/>
      <c r="I43" s="40">
        <f t="shared" si="0"/>
        <v>103.23826666666666</v>
      </c>
    </row>
    <row r="44" spans="1:9">
      <c r="A44" s="218" t="s">
        <v>136</v>
      </c>
      <c r="B44" s="219"/>
      <c r="C44" s="213" t="s">
        <v>137</v>
      </c>
      <c r="D44" s="213"/>
      <c r="E44" s="213"/>
      <c r="F44" s="41">
        <v>7500</v>
      </c>
      <c r="G44" s="214">
        <v>7742.87</v>
      </c>
      <c r="H44" s="214"/>
      <c r="I44" s="40">
        <f t="shared" si="0"/>
        <v>103.23826666666666</v>
      </c>
    </row>
    <row r="45" spans="1:9" ht="20.25" customHeight="1">
      <c r="A45" s="207" t="s">
        <v>138</v>
      </c>
      <c r="B45" s="208"/>
      <c r="C45" s="211" t="s">
        <v>303</v>
      </c>
      <c r="D45" s="211"/>
      <c r="E45" s="211"/>
      <c r="F45" s="39">
        <v>7500</v>
      </c>
      <c r="G45" s="212">
        <v>7742.87</v>
      </c>
      <c r="H45" s="212"/>
      <c r="I45" s="40">
        <f t="shared" si="0"/>
        <v>103.23826666666666</v>
      </c>
    </row>
    <row r="46" spans="1:9" s="47" customFormat="1" ht="57.75" customHeight="1">
      <c r="A46" s="202" t="s">
        <v>174</v>
      </c>
      <c r="B46" s="202"/>
      <c r="C46" s="202" t="s">
        <v>175</v>
      </c>
      <c r="D46" s="202"/>
      <c r="E46" s="202"/>
      <c r="F46" s="101">
        <v>6000</v>
      </c>
      <c r="G46" s="203">
        <f>SUM(G48)</f>
        <v>6000</v>
      </c>
      <c r="H46" s="203"/>
      <c r="I46" s="102">
        <f>G46/F46*100</f>
        <v>100</v>
      </c>
    </row>
    <row r="47" spans="1:9" s="48" customFormat="1" ht="24" customHeight="1">
      <c r="A47" s="204" t="s">
        <v>150</v>
      </c>
      <c r="B47" s="204"/>
      <c r="C47" s="205" t="s">
        <v>156</v>
      </c>
      <c r="D47" s="205"/>
      <c r="E47" s="205"/>
      <c r="F47" s="103">
        <v>6000</v>
      </c>
      <c r="G47" s="206">
        <v>6000</v>
      </c>
      <c r="H47" s="206"/>
      <c r="I47" s="104">
        <f t="shared" ref="I47:I51" si="4">G47/F47*100</f>
        <v>100</v>
      </c>
    </row>
    <row r="48" spans="1:9">
      <c r="A48" s="213" t="s">
        <v>95</v>
      </c>
      <c r="B48" s="213"/>
      <c r="C48" s="213" t="s">
        <v>96</v>
      </c>
      <c r="D48" s="213"/>
      <c r="E48" s="213"/>
      <c r="F48" s="41">
        <v>6000</v>
      </c>
      <c r="G48" s="214">
        <v>6000</v>
      </c>
      <c r="H48" s="214"/>
      <c r="I48" s="40">
        <f t="shared" si="4"/>
        <v>100</v>
      </c>
    </row>
    <row r="49" spans="1:9">
      <c r="A49" s="213" t="s">
        <v>97</v>
      </c>
      <c r="B49" s="213"/>
      <c r="C49" s="213" t="s">
        <v>98</v>
      </c>
      <c r="D49" s="213"/>
      <c r="E49" s="213"/>
      <c r="F49" s="41">
        <v>6000</v>
      </c>
      <c r="G49" s="214">
        <v>6000</v>
      </c>
      <c r="H49" s="214"/>
      <c r="I49" s="40">
        <f t="shared" si="4"/>
        <v>100</v>
      </c>
    </row>
    <row r="50" spans="1:9">
      <c r="A50" s="218" t="s">
        <v>110</v>
      </c>
      <c r="B50" s="219"/>
      <c r="C50" s="213" t="s">
        <v>111</v>
      </c>
      <c r="D50" s="213"/>
      <c r="E50" s="213"/>
      <c r="F50" s="41">
        <v>6000</v>
      </c>
      <c r="G50" s="214">
        <v>6000</v>
      </c>
      <c r="H50" s="214"/>
      <c r="I50" s="40">
        <f t="shared" si="4"/>
        <v>100</v>
      </c>
    </row>
    <row r="51" spans="1:9" ht="20.25" customHeight="1">
      <c r="A51" s="207">
        <v>3232</v>
      </c>
      <c r="B51" s="208"/>
      <c r="C51" s="211" t="s">
        <v>176</v>
      </c>
      <c r="D51" s="211"/>
      <c r="E51" s="211"/>
      <c r="F51" s="39">
        <v>6000</v>
      </c>
      <c r="G51" s="212">
        <v>6000</v>
      </c>
      <c r="H51" s="212"/>
      <c r="I51" s="40">
        <f t="shared" si="4"/>
        <v>100</v>
      </c>
    </row>
    <row r="52" spans="1:9" s="47" customFormat="1" ht="57.75" customHeight="1">
      <c r="A52" s="202" t="s">
        <v>214</v>
      </c>
      <c r="B52" s="234"/>
      <c r="C52" s="202" t="s">
        <v>215</v>
      </c>
      <c r="D52" s="235"/>
      <c r="E52" s="234"/>
      <c r="F52" s="101">
        <v>9895000</v>
      </c>
      <c r="G52" s="203">
        <v>8072421.8200000003</v>
      </c>
      <c r="H52" s="237"/>
      <c r="I52" s="102">
        <f>G52/F52*100</f>
        <v>81.580816776149575</v>
      </c>
    </row>
    <row r="53" spans="1:9" s="76" customFormat="1" ht="34.5" customHeight="1">
      <c r="A53" s="204" t="s">
        <v>216</v>
      </c>
      <c r="B53" s="204"/>
      <c r="C53" s="205" t="s">
        <v>217</v>
      </c>
      <c r="D53" s="205"/>
      <c r="E53" s="205"/>
      <c r="F53" s="103">
        <v>9895000</v>
      </c>
      <c r="G53" s="206">
        <v>8072421.8200000003</v>
      </c>
      <c r="H53" s="206"/>
      <c r="I53" s="104">
        <f t="shared" ref="I53:I58" si="5">G53/F53*100</f>
        <v>81.580816776149575</v>
      </c>
    </row>
    <row r="54" spans="1:9">
      <c r="A54" s="213" t="s">
        <v>95</v>
      </c>
      <c r="B54" s="213"/>
      <c r="C54" s="213" t="s">
        <v>96</v>
      </c>
      <c r="D54" s="213"/>
      <c r="E54" s="213"/>
      <c r="F54" s="41">
        <v>9895000</v>
      </c>
      <c r="G54" s="214">
        <v>8072421.8200000003</v>
      </c>
      <c r="H54" s="214"/>
      <c r="I54" s="40">
        <f t="shared" si="5"/>
        <v>81.580816776149575</v>
      </c>
    </row>
    <row r="55" spans="1:9">
      <c r="A55" s="218">
        <v>311</v>
      </c>
      <c r="B55" s="219"/>
      <c r="C55" s="218" t="s">
        <v>185</v>
      </c>
      <c r="D55" s="220"/>
      <c r="E55" s="219"/>
      <c r="F55" s="41">
        <v>8000000</v>
      </c>
      <c r="G55" s="221">
        <v>6497252.0300000003</v>
      </c>
      <c r="H55" s="222"/>
      <c r="I55" s="40">
        <f t="shared" si="5"/>
        <v>81.21565037500001</v>
      </c>
    </row>
    <row r="56" spans="1:9">
      <c r="A56" s="207">
        <v>3111</v>
      </c>
      <c r="B56" s="208"/>
      <c r="C56" s="207" t="s">
        <v>186</v>
      </c>
      <c r="D56" s="215"/>
      <c r="E56" s="208"/>
      <c r="F56" s="39">
        <v>8000000</v>
      </c>
      <c r="G56" s="216">
        <v>6497252.0300000003</v>
      </c>
      <c r="H56" s="217"/>
      <c r="I56" s="40">
        <f t="shared" si="5"/>
        <v>81.21565037500001</v>
      </c>
    </row>
    <row r="57" spans="1:9">
      <c r="A57" s="218">
        <v>312</v>
      </c>
      <c r="B57" s="219"/>
      <c r="C57" s="218" t="s">
        <v>146</v>
      </c>
      <c r="D57" s="220"/>
      <c r="E57" s="219"/>
      <c r="F57" s="41">
        <v>410000</v>
      </c>
      <c r="G57" s="221">
        <v>322777.2</v>
      </c>
      <c r="H57" s="222"/>
      <c r="I57" s="40">
        <f t="shared" si="5"/>
        <v>78.726146341463419</v>
      </c>
    </row>
    <row r="58" spans="1:9">
      <c r="A58" s="223">
        <v>3121</v>
      </c>
      <c r="B58" s="223"/>
      <c r="C58" s="223" t="s">
        <v>146</v>
      </c>
      <c r="D58" s="223"/>
      <c r="E58" s="223"/>
      <c r="F58" s="53">
        <v>410000</v>
      </c>
      <c r="G58" s="224">
        <v>322777.2</v>
      </c>
      <c r="H58" s="224"/>
      <c r="I58" s="54">
        <f t="shared" si="5"/>
        <v>78.726146341463419</v>
      </c>
    </row>
    <row r="59" spans="1:9">
      <c r="A59" s="218">
        <v>313</v>
      </c>
      <c r="B59" s="219"/>
      <c r="C59" s="218" t="s">
        <v>147</v>
      </c>
      <c r="D59" s="220"/>
      <c r="E59" s="219"/>
      <c r="F59" s="72">
        <v>1300000</v>
      </c>
      <c r="G59" s="221">
        <v>1072046.54</v>
      </c>
      <c r="H59" s="222"/>
      <c r="I59" s="40">
        <f t="shared" ref="I59:I62" si="6">G59/F59*100</f>
        <v>82.465118461538466</v>
      </c>
    </row>
    <row r="60" spans="1:9">
      <c r="A60" s="223">
        <v>3132</v>
      </c>
      <c r="B60" s="223"/>
      <c r="C60" s="223" t="s">
        <v>187</v>
      </c>
      <c r="D60" s="223"/>
      <c r="E60" s="223"/>
      <c r="F60" s="69">
        <v>1300000</v>
      </c>
      <c r="G60" s="224">
        <v>1072046.54</v>
      </c>
      <c r="H60" s="224"/>
      <c r="I60" s="54">
        <f t="shared" si="6"/>
        <v>82.465118461538466</v>
      </c>
    </row>
    <row r="61" spans="1:9" ht="20.25" customHeight="1">
      <c r="A61" s="218">
        <v>321</v>
      </c>
      <c r="B61" s="219"/>
      <c r="C61" s="218" t="s">
        <v>100</v>
      </c>
      <c r="D61" s="220"/>
      <c r="E61" s="219"/>
      <c r="F61" s="72">
        <v>150000</v>
      </c>
      <c r="G61" s="221">
        <v>150521.04999999999</v>
      </c>
      <c r="H61" s="222"/>
      <c r="I61" s="40">
        <f t="shared" si="6"/>
        <v>100.34736666666666</v>
      </c>
    </row>
    <row r="62" spans="1:9" ht="23.25" customHeight="1">
      <c r="A62" s="223">
        <v>3212</v>
      </c>
      <c r="B62" s="223"/>
      <c r="C62" s="223" t="s">
        <v>189</v>
      </c>
      <c r="D62" s="223"/>
      <c r="E62" s="223"/>
      <c r="F62" s="69">
        <v>150000</v>
      </c>
      <c r="G62" s="224">
        <v>150521.04999999999</v>
      </c>
      <c r="H62" s="224"/>
      <c r="I62" s="54">
        <f t="shared" si="6"/>
        <v>100.34736666666666</v>
      </c>
    </row>
    <row r="63" spans="1:9">
      <c r="A63" s="218">
        <v>329</v>
      </c>
      <c r="B63" s="219"/>
      <c r="C63" s="218" t="s">
        <v>128</v>
      </c>
      <c r="D63" s="220"/>
      <c r="E63" s="219"/>
      <c r="F63" s="72">
        <v>35000</v>
      </c>
      <c r="G63" s="221">
        <v>29825</v>
      </c>
      <c r="H63" s="222"/>
      <c r="I63" s="40">
        <f t="shared" ref="I63:I64" si="7">G63/F63*100</f>
        <v>85.214285714285708</v>
      </c>
    </row>
    <row r="64" spans="1:9">
      <c r="A64" s="223">
        <v>3295</v>
      </c>
      <c r="B64" s="223"/>
      <c r="C64" s="223" t="s">
        <v>298</v>
      </c>
      <c r="D64" s="223"/>
      <c r="E64" s="223"/>
      <c r="F64" s="69">
        <v>35000</v>
      </c>
      <c r="G64" s="224">
        <v>29825</v>
      </c>
      <c r="H64" s="224"/>
      <c r="I64" s="54">
        <f t="shared" si="7"/>
        <v>85.214285714285708</v>
      </c>
    </row>
    <row r="65" spans="1:9" s="47" customFormat="1" ht="59.25" customHeight="1">
      <c r="A65" s="241" t="s">
        <v>177</v>
      </c>
      <c r="B65" s="242"/>
      <c r="C65" s="242"/>
      <c r="D65" s="242"/>
      <c r="E65" s="243"/>
      <c r="F65" s="109">
        <v>2566100</v>
      </c>
      <c r="G65" s="255">
        <f>SUM(G66+G180+G224+G235+G241+G279+G342+G367+G363)</f>
        <v>3514661.96</v>
      </c>
      <c r="H65" s="256"/>
      <c r="I65" s="110">
        <f>G65/F65*100</f>
        <v>136.965120611044</v>
      </c>
    </row>
    <row r="66" spans="1:9" s="47" customFormat="1" ht="57.75" customHeight="1">
      <c r="A66" s="233" t="s">
        <v>178</v>
      </c>
      <c r="B66" s="234"/>
      <c r="C66" s="233" t="s">
        <v>179</v>
      </c>
      <c r="D66" s="235"/>
      <c r="E66" s="234"/>
      <c r="F66" s="101">
        <f>SUM(F67+F99+F132+F151)</f>
        <v>1169500</v>
      </c>
      <c r="G66" s="236">
        <f>SUM(G67+G99+G132+G151)</f>
        <v>1109059.19</v>
      </c>
      <c r="H66" s="237"/>
      <c r="I66" s="102">
        <f>G66/F66*100</f>
        <v>94.831910218041898</v>
      </c>
    </row>
    <row r="67" spans="1:9" s="48" customFormat="1" ht="24" customHeight="1">
      <c r="A67" s="209" t="s">
        <v>180</v>
      </c>
      <c r="B67" s="210"/>
      <c r="C67" s="225" t="s">
        <v>145</v>
      </c>
      <c r="D67" s="226"/>
      <c r="E67" s="227"/>
      <c r="F67" s="103">
        <v>499000</v>
      </c>
      <c r="G67" s="228">
        <v>499000</v>
      </c>
      <c r="H67" s="229"/>
      <c r="I67" s="104">
        <f t="shared" ref="I67:I98" si="8">G67/F67*100</f>
        <v>100</v>
      </c>
    </row>
    <row r="68" spans="1:9" ht="11.25" customHeight="1">
      <c r="A68" s="218" t="s">
        <v>95</v>
      </c>
      <c r="B68" s="219"/>
      <c r="C68" s="218" t="s">
        <v>96</v>
      </c>
      <c r="D68" s="220"/>
      <c r="E68" s="219"/>
      <c r="F68" s="41">
        <v>499000</v>
      </c>
      <c r="G68" s="221">
        <v>499000</v>
      </c>
      <c r="H68" s="222"/>
      <c r="I68" s="40">
        <f t="shared" si="8"/>
        <v>100</v>
      </c>
    </row>
    <row r="69" spans="1:9" ht="11.25" customHeight="1">
      <c r="A69" s="218" t="s">
        <v>97</v>
      </c>
      <c r="B69" s="219"/>
      <c r="C69" s="218" t="s">
        <v>98</v>
      </c>
      <c r="D69" s="220"/>
      <c r="E69" s="219"/>
      <c r="F69" s="41">
        <v>310000</v>
      </c>
      <c r="G69" s="221">
        <v>310717.61</v>
      </c>
      <c r="H69" s="222"/>
      <c r="I69" s="40">
        <f t="shared" si="8"/>
        <v>100.23148709677419</v>
      </c>
    </row>
    <row r="70" spans="1:9" ht="20.25" customHeight="1">
      <c r="A70" s="218" t="s">
        <v>103</v>
      </c>
      <c r="B70" s="219"/>
      <c r="C70" s="218" t="s">
        <v>104</v>
      </c>
      <c r="D70" s="220"/>
      <c r="E70" s="219"/>
      <c r="F70" s="41">
        <f>SUM(F71:F76)</f>
        <v>210000</v>
      </c>
      <c r="G70" s="221">
        <v>205280.11</v>
      </c>
      <c r="H70" s="222"/>
      <c r="I70" s="40">
        <f t="shared" si="8"/>
        <v>97.752433333333329</v>
      </c>
    </row>
    <row r="71" spans="1:9" ht="24" customHeight="1">
      <c r="A71" s="207" t="s">
        <v>105</v>
      </c>
      <c r="B71" s="208"/>
      <c r="C71" s="207" t="s">
        <v>165</v>
      </c>
      <c r="D71" s="215"/>
      <c r="E71" s="208"/>
      <c r="F71" s="39">
        <v>10000</v>
      </c>
      <c r="G71" s="216">
        <v>13236.36</v>
      </c>
      <c r="H71" s="217"/>
      <c r="I71" s="40">
        <f t="shared" si="8"/>
        <v>132.36359999999999</v>
      </c>
    </row>
    <row r="72" spans="1:9" ht="11.25" hidden="1" customHeight="1">
      <c r="A72" s="207">
        <v>3222</v>
      </c>
      <c r="B72" s="208"/>
      <c r="C72" s="207" t="s">
        <v>184</v>
      </c>
      <c r="D72" s="215"/>
      <c r="E72" s="208"/>
      <c r="F72" s="39"/>
      <c r="G72" s="216"/>
      <c r="H72" s="217"/>
      <c r="I72" s="40" t="e">
        <f t="shared" si="8"/>
        <v>#DIV/0!</v>
      </c>
    </row>
    <row r="73" spans="1:9" ht="27" customHeight="1">
      <c r="A73" s="207" t="s">
        <v>106</v>
      </c>
      <c r="B73" s="208"/>
      <c r="C73" s="207" t="s">
        <v>164</v>
      </c>
      <c r="D73" s="215"/>
      <c r="E73" s="208"/>
      <c r="F73" s="39">
        <v>193000</v>
      </c>
      <c r="G73" s="216">
        <v>192043.75</v>
      </c>
      <c r="H73" s="217"/>
      <c r="I73" s="40">
        <f t="shared" si="8"/>
        <v>99.504533678756474</v>
      </c>
    </row>
    <row r="74" spans="1:9" ht="23.25" hidden="1" customHeight="1">
      <c r="A74" s="207">
        <v>3224</v>
      </c>
      <c r="B74" s="208"/>
      <c r="C74" s="207" t="s">
        <v>168</v>
      </c>
      <c r="D74" s="215"/>
      <c r="E74" s="208"/>
      <c r="F74" s="39"/>
      <c r="G74" s="216"/>
      <c r="H74" s="217"/>
      <c r="I74" s="40" t="e">
        <f t="shared" si="8"/>
        <v>#DIV/0!</v>
      </c>
    </row>
    <row r="75" spans="1:9" ht="11.25" hidden="1" customHeight="1">
      <c r="A75" s="207" t="s">
        <v>107</v>
      </c>
      <c r="B75" s="208"/>
      <c r="C75" s="207" t="s">
        <v>169</v>
      </c>
      <c r="D75" s="215"/>
      <c r="E75" s="208"/>
      <c r="F75" s="39"/>
      <c r="G75" s="216"/>
      <c r="H75" s="217"/>
      <c r="I75" s="40" t="e">
        <f t="shared" si="8"/>
        <v>#DIV/0!</v>
      </c>
    </row>
    <row r="76" spans="1:9" ht="11.25" customHeight="1">
      <c r="A76" s="207" t="s">
        <v>108</v>
      </c>
      <c r="B76" s="208"/>
      <c r="C76" s="207" t="s">
        <v>109</v>
      </c>
      <c r="D76" s="215"/>
      <c r="E76" s="208"/>
      <c r="F76" s="39">
        <v>7000</v>
      </c>
      <c r="G76" s="216">
        <v>0</v>
      </c>
      <c r="H76" s="217"/>
      <c r="I76" s="40">
        <f t="shared" si="8"/>
        <v>0</v>
      </c>
    </row>
    <row r="77" spans="1:9" ht="11.25" customHeight="1">
      <c r="A77" s="218" t="s">
        <v>110</v>
      </c>
      <c r="B77" s="219"/>
      <c r="C77" s="218" t="s">
        <v>111</v>
      </c>
      <c r="D77" s="220"/>
      <c r="E77" s="219"/>
      <c r="F77" s="41">
        <f>SUM(F78:F86)</f>
        <v>100000</v>
      </c>
      <c r="G77" s="221">
        <v>105437.5</v>
      </c>
      <c r="H77" s="222"/>
      <c r="I77" s="40">
        <f t="shared" si="8"/>
        <v>105.4375</v>
      </c>
    </row>
    <row r="78" spans="1:9" ht="21.75" hidden="1" customHeight="1">
      <c r="A78" s="207" t="s">
        <v>112</v>
      </c>
      <c r="B78" s="208"/>
      <c r="C78" s="207" t="s">
        <v>170</v>
      </c>
      <c r="D78" s="215"/>
      <c r="E78" s="208"/>
      <c r="F78" s="39"/>
      <c r="G78" s="216"/>
      <c r="H78" s="217"/>
      <c r="I78" s="40" t="e">
        <f t="shared" si="8"/>
        <v>#DIV/0!</v>
      </c>
    </row>
    <row r="79" spans="1:9" ht="20.25" customHeight="1">
      <c r="A79" s="207">
        <v>3232</v>
      </c>
      <c r="B79" s="208"/>
      <c r="C79" s="207" t="s">
        <v>176</v>
      </c>
      <c r="D79" s="215"/>
      <c r="E79" s="208"/>
      <c r="F79" s="39">
        <v>90000</v>
      </c>
      <c r="G79" s="216">
        <v>95437.5</v>
      </c>
      <c r="H79" s="217"/>
      <c r="I79" s="40">
        <f t="shared" si="8"/>
        <v>106.04166666666666</v>
      </c>
    </row>
    <row r="80" spans="1:9" ht="18.75" hidden="1" customHeight="1">
      <c r="A80" s="207" t="s">
        <v>114</v>
      </c>
      <c r="B80" s="208"/>
      <c r="C80" s="207" t="s">
        <v>115</v>
      </c>
      <c r="D80" s="215"/>
      <c r="E80" s="208"/>
      <c r="F80" s="39"/>
      <c r="G80" s="216"/>
      <c r="H80" s="217"/>
      <c r="I80" s="40" t="e">
        <f t="shared" si="8"/>
        <v>#DIV/0!</v>
      </c>
    </row>
    <row r="81" spans="1:9" ht="17.25" customHeight="1">
      <c r="A81" s="207" t="s">
        <v>116</v>
      </c>
      <c r="B81" s="208"/>
      <c r="C81" s="207" t="s">
        <v>181</v>
      </c>
      <c r="D81" s="215"/>
      <c r="E81" s="208"/>
      <c r="F81" s="39">
        <v>10000</v>
      </c>
      <c r="G81" s="216">
        <v>10000</v>
      </c>
      <c r="H81" s="217"/>
      <c r="I81" s="40">
        <f t="shared" si="8"/>
        <v>100</v>
      </c>
    </row>
    <row r="82" spans="1:9" ht="11.25" hidden="1" customHeight="1">
      <c r="A82" s="207" t="s">
        <v>118</v>
      </c>
      <c r="B82" s="208"/>
      <c r="C82" s="207" t="s">
        <v>171</v>
      </c>
      <c r="D82" s="215"/>
      <c r="E82" s="208"/>
      <c r="F82" s="39"/>
      <c r="G82" s="216"/>
      <c r="H82" s="217"/>
      <c r="I82" s="40" t="e">
        <f t="shared" si="8"/>
        <v>#DIV/0!</v>
      </c>
    </row>
    <row r="83" spans="1:9" ht="16.5" hidden="1" customHeight="1">
      <c r="A83" s="207" t="s">
        <v>119</v>
      </c>
      <c r="B83" s="208"/>
      <c r="C83" s="207" t="s">
        <v>120</v>
      </c>
      <c r="D83" s="215"/>
      <c r="E83" s="208"/>
      <c r="F83" s="39"/>
      <c r="G83" s="216"/>
      <c r="H83" s="217"/>
      <c r="I83" s="40" t="e">
        <f t="shared" si="8"/>
        <v>#DIV/0!</v>
      </c>
    </row>
    <row r="84" spans="1:9" ht="11.25" hidden="1" customHeight="1">
      <c r="A84" s="207" t="s">
        <v>121</v>
      </c>
      <c r="B84" s="208"/>
      <c r="C84" s="207" t="s">
        <v>122</v>
      </c>
      <c r="D84" s="215"/>
      <c r="E84" s="208"/>
      <c r="F84" s="39"/>
      <c r="G84" s="216"/>
      <c r="H84" s="217"/>
      <c r="I84" s="40" t="e">
        <f t="shared" si="8"/>
        <v>#DIV/0!</v>
      </c>
    </row>
    <row r="85" spans="1:9" ht="11.25" hidden="1" customHeight="1">
      <c r="A85" s="207" t="s">
        <v>123</v>
      </c>
      <c r="B85" s="208"/>
      <c r="C85" s="207" t="s">
        <v>124</v>
      </c>
      <c r="D85" s="215"/>
      <c r="E85" s="208"/>
      <c r="F85" s="39"/>
      <c r="G85" s="216"/>
      <c r="H85" s="217"/>
      <c r="I85" s="40" t="e">
        <f t="shared" si="8"/>
        <v>#DIV/0!</v>
      </c>
    </row>
    <row r="86" spans="1:9" ht="11.25" hidden="1" customHeight="1">
      <c r="A86" s="207" t="s">
        <v>125</v>
      </c>
      <c r="B86" s="208"/>
      <c r="C86" s="207" t="s">
        <v>126</v>
      </c>
      <c r="D86" s="215"/>
      <c r="E86" s="208"/>
      <c r="F86" s="39"/>
      <c r="G86" s="216"/>
      <c r="H86" s="217"/>
      <c r="I86" s="40" t="e">
        <f t="shared" si="8"/>
        <v>#DIV/0!</v>
      </c>
    </row>
    <row r="87" spans="1:9" ht="11.25" hidden="1" customHeight="1">
      <c r="A87" s="218" t="s">
        <v>127</v>
      </c>
      <c r="B87" s="219"/>
      <c r="C87" s="218" t="s">
        <v>128</v>
      </c>
      <c r="D87" s="220"/>
      <c r="E87" s="219"/>
      <c r="F87" s="41"/>
      <c r="G87" s="221"/>
      <c r="H87" s="222"/>
      <c r="I87" s="40" t="e">
        <f t="shared" si="8"/>
        <v>#DIV/0!</v>
      </c>
    </row>
    <row r="88" spans="1:9" ht="11.25" hidden="1" customHeight="1">
      <c r="A88" s="207" t="s">
        <v>129</v>
      </c>
      <c r="B88" s="208"/>
      <c r="C88" s="207" t="s">
        <v>130</v>
      </c>
      <c r="D88" s="215"/>
      <c r="E88" s="208"/>
      <c r="F88" s="39"/>
      <c r="G88" s="216"/>
      <c r="H88" s="217"/>
      <c r="I88" s="40" t="e">
        <f t="shared" si="8"/>
        <v>#DIV/0!</v>
      </c>
    </row>
    <row r="89" spans="1:9" ht="11.25" hidden="1" customHeight="1">
      <c r="A89" s="207">
        <v>3293</v>
      </c>
      <c r="B89" s="208"/>
      <c r="C89" s="207" t="s">
        <v>172</v>
      </c>
      <c r="D89" s="215"/>
      <c r="E89" s="208"/>
      <c r="F89" s="39"/>
      <c r="G89" s="216"/>
      <c r="H89" s="217"/>
      <c r="I89" s="40" t="e">
        <f t="shared" si="8"/>
        <v>#DIV/0!</v>
      </c>
    </row>
    <row r="90" spans="1:9" ht="11.25" hidden="1" customHeight="1">
      <c r="A90" s="207" t="s">
        <v>131</v>
      </c>
      <c r="B90" s="208"/>
      <c r="C90" s="207" t="s">
        <v>132</v>
      </c>
      <c r="D90" s="215"/>
      <c r="E90" s="208"/>
      <c r="F90" s="39"/>
      <c r="G90" s="216"/>
      <c r="H90" s="217"/>
      <c r="I90" s="40" t="e">
        <f t="shared" si="8"/>
        <v>#DIV/0!</v>
      </c>
    </row>
    <row r="91" spans="1:9" ht="11.25" hidden="1" customHeight="1">
      <c r="A91" s="207">
        <v>3295</v>
      </c>
      <c r="B91" s="208"/>
      <c r="C91" s="207" t="s">
        <v>173</v>
      </c>
      <c r="D91" s="215"/>
      <c r="E91" s="208"/>
      <c r="F91" s="39"/>
      <c r="G91" s="216"/>
      <c r="H91" s="217"/>
      <c r="I91" s="40" t="e">
        <f t="shared" si="8"/>
        <v>#DIV/0!</v>
      </c>
    </row>
    <row r="92" spans="1:9" ht="11.25" hidden="1" customHeight="1">
      <c r="A92" s="207" t="s">
        <v>133</v>
      </c>
      <c r="B92" s="208"/>
      <c r="C92" s="207" t="s">
        <v>128</v>
      </c>
      <c r="D92" s="215"/>
      <c r="E92" s="208"/>
      <c r="F92" s="39"/>
      <c r="G92" s="216"/>
      <c r="H92" s="217"/>
      <c r="I92" s="40" t="e">
        <f t="shared" si="8"/>
        <v>#DIV/0!</v>
      </c>
    </row>
    <row r="93" spans="1:9" ht="11.25" hidden="1" customHeight="1">
      <c r="A93" s="218" t="s">
        <v>134</v>
      </c>
      <c r="B93" s="219"/>
      <c r="C93" s="218" t="s">
        <v>135</v>
      </c>
      <c r="D93" s="220"/>
      <c r="E93" s="219"/>
      <c r="F93" s="41"/>
      <c r="G93" s="221"/>
      <c r="H93" s="222"/>
      <c r="I93" s="40" t="e">
        <f t="shared" si="8"/>
        <v>#DIV/0!</v>
      </c>
    </row>
    <row r="94" spans="1:9" ht="11.25" hidden="1" customHeight="1">
      <c r="A94" s="218" t="s">
        <v>136</v>
      </c>
      <c r="B94" s="219"/>
      <c r="C94" s="218" t="s">
        <v>137</v>
      </c>
      <c r="D94" s="220"/>
      <c r="E94" s="219"/>
      <c r="F94" s="41"/>
      <c r="G94" s="221"/>
      <c r="H94" s="222"/>
      <c r="I94" s="40" t="e">
        <f t="shared" si="8"/>
        <v>#DIV/0!</v>
      </c>
    </row>
    <row r="95" spans="1:9" ht="20.25" hidden="1" customHeight="1">
      <c r="A95" s="207" t="s">
        <v>138</v>
      </c>
      <c r="B95" s="208"/>
      <c r="C95" s="207" t="s">
        <v>139</v>
      </c>
      <c r="D95" s="215"/>
      <c r="E95" s="208"/>
      <c r="F95" s="39"/>
      <c r="G95" s="216"/>
      <c r="H95" s="217"/>
      <c r="I95" s="40" t="e">
        <f t="shared" si="8"/>
        <v>#DIV/0!</v>
      </c>
    </row>
    <row r="96" spans="1:9" ht="20.25" customHeight="1">
      <c r="A96" s="218" t="s">
        <v>140</v>
      </c>
      <c r="B96" s="219"/>
      <c r="C96" s="218" t="s">
        <v>141</v>
      </c>
      <c r="D96" s="220"/>
      <c r="E96" s="219"/>
      <c r="F96" s="41">
        <v>189000</v>
      </c>
      <c r="G96" s="221">
        <v>188282.39</v>
      </c>
      <c r="H96" s="222"/>
      <c r="I96" s="40">
        <f t="shared" si="8"/>
        <v>99.620312169312172</v>
      </c>
    </row>
    <row r="97" spans="1:9" ht="20.25" customHeight="1">
      <c r="A97" s="218" t="s">
        <v>142</v>
      </c>
      <c r="B97" s="219"/>
      <c r="C97" s="218" t="s">
        <v>143</v>
      </c>
      <c r="D97" s="220"/>
      <c r="E97" s="219"/>
      <c r="F97" s="41">
        <v>189000</v>
      </c>
      <c r="G97" s="221">
        <v>188282.39</v>
      </c>
      <c r="H97" s="222"/>
      <c r="I97" s="40">
        <f t="shared" si="8"/>
        <v>99.620312169312172</v>
      </c>
    </row>
    <row r="98" spans="1:9" ht="20.25" customHeight="1">
      <c r="A98" s="207">
        <v>3721</v>
      </c>
      <c r="B98" s="208"/>
      <c r="C98" s="207" t="s">
        <v>183</v>
      </c>
      <c r="D98" s="215"/>
      <c r="E98" s="208"/>
      <c r="F98" s="39">
        <v>189000</v>
      </c>
      <c r="G98" s="216">
        <v>188282.39</v>
      </c>
      <c r="H98" s="217"/>
      <c r="I98" s="40">
        <f t="shared" si="8"/>
        <v>99.620312169312172</v>
      </c>
    </row>
    <row r="99" spans="1:9" s="85" customFormat="1" ht="24" customHeight="1">
      <c r="A99" s="209" t="s">
        <v>218</v>
      </c>
      <c r="B99" s="210"/>
      <c r="C99" s="225" t="s">
        <v>219</v>
      </c>
      <c r="D99" s="226"/>
      <c r="E99" s="227"/>
      <c r="F99" s="103">
        <v>14100</v>
      </c>
      <c r="G99" s="228">
        <v>14000</v>
      </c>
      <c r="H99" s="229"/>
      <c r="I99" s="104">
        <f t="shared" ref="I99:I127" si="9">G99/F99*100</f>
        <v>99.290780141843967</v>
      </c>
    </row>
    <row r="100" spans="1:9" ht="11.25" customHeight="1">
      <c r="A100" s="218" t="s">
        <v>95</v>
      </c>
      <c r="B100" s="219"/>
      <c r="C100" s="218" t="s">
        <v>96</v>
      </c>
      <c r="D100" s="220"/>
      <c r="E100" s="219"/>
      <c r="F100" s="72">
        <v>3700</v>
      </c>
      <c r="G100" s="221">
        <v>4554.43</v>
      </c>
      <c r="H100" s="222"/>
      <c r="I100" s="40">
        <f t="shared" ref="I100:I102" si="10">G100/F100*100</f>
        <v>123.09270270270272</v>
      </c>
    </row>
    <row r="101" spans="1:9" ht="11.25" customHeight="1">
      <c r="A101" s="218">
        <v>311</v>
      </c>
      <c r="B101" s="219"/>
      <c r="C101" s="218" t="s">
        <v>185</v>
      </c>
      <c r="D101" s="220"/>
      <c r="E101" s="219"/>
      <c r="F101" s="72">
        <v>1600</v>
      </c>
      <c r="G101" s="221">
        <v>3375.01</v>
      </c>
      <c r="H101" s="222"/>
      <c r="I101" s="40">
        <f t="shared" si="10"/>
        <v>210.93812500000001</v>
      </c>
    </row>
    <row r="102" spans="1:9" ht="24" customHeight="1">
      <c r="A102" s="207">
        <v>3111</v>
      </c>
      <c r="B102" s="208"/>
      <c r="C102" s="207" t="s">
        <v>186</v>
      </c>
      <c r="D102" s="215"/>
      <c r="E102" s="208"/>
      <c r="F102" s="66">
        <v>1600</v>
      </c>
      <c r="G102" s="216">
        <v>3375.01</v>
      </c>
      <c r="H102" s="217"/>
      <c r="I102" s="40">
        <f t="shared" si="10"/>
        <v>210.93812500000001</v>
      </c>
    </row>
    <row r="103" spans="1:9" ht="11.25" customHeight="1">
      <c r="A103" s="218">
        <v>313</v>
      </c>
      <c r="B103" s="219"/>
      <c r="C103" s="218" t="s">
        <v>147</v>
      </c>
      <c r="D103" s="220"/>
      <c r="E103" s="219"/>
      <c r="F103" s="72">
        <v>500</v>
      </c>
      <c r="G103" s="221">
        <v>252.53</v>
      </c>
      <c r="H103" s="222"/>
      <c r="I103" s="40">
        <f>G103/F103*100</f>
        <v>50.505999999999993</v>
      </c>
    </row>
    <row r="104" spans="1:9" ht="11.25" customHeight="1">
      <c r="A104" s="67">
        <v>3132</v>
      </c>
      <c r="B104" s="68"/>
      <c r="C104" s="218" t="s">
        <v>187</v>
      </c>
      <c r="D104" s="220"/>
      <c r="E104" s="219"/>
      <c r="F104" s="72">
        <v>400</v>
      </c>
      <c r="G104" s="221">
        <v>227.57</v>
      </c>
      <c r="H104" s="222"/>
      <c r="I104" s="40">
        <f>G104/F104*100</f>
        <v>56.892499999999998</v>
      </c>
    </row>
    <row r="105" spans="1:9" ht="36" customHeight="1">
      <c r="A105" s="67">
        <v>3133</v>
      </c>
      <c r="B105" s="68"/>
      <c r="C105" s="218" t="s">
        <v>188</v>
      </c>
      <c r="D105" s="220"/>
      <c r="E105" s="219"/>
      <c r="F105" s="72">
        <v>100</v>
      </c>
      <c r="G105" s="221">
        <v>24.96</v>
      </c>
      <c r="H105" s="222"/>
      <c r="I105" s="40">
        <f>G105/F105*100</f>
        <v>24.96</v>
      </c>
    </row>
    <row r="106" spans="1:9" ht="19.5" customHeight="1">
      <c r="A106" s="218" t="s">
        <v>103</v>
      </c>
      <c r="B106" s="219"/>
      <c r="C106" s="218" t="s">
        <v>104</v>
      </c>
      <c r="D106" s="220"/>
      <c r="E106" s="219"/>
      <c r="F106" s="72">
        <v>100</v>
      </c>
      <c r="G106" s="221">
        <v>0</v>
      </c>
      <c r="H106" s="222"/>
      <c r="I106" s="40">
        <f>G106/F106*100</f>
        <v>0</v>
      </c>
    </row>
    <row r="107" spans="1:9" ht="24.75" customHeight="1">
      <c r="A107" s="207">
        <v>3224</v>
      </c>
      <c r="B107" s="208"/>
      <c r="C107" s="207" t="s">
        <v>220</v>
      </c>
      <c r="D107" s="215"/>
      <c r="E107" s="208"/>
      <c r="F107" s="66">
        <v>100</v>
      </c>
      <c r="G107" s="216">
        <v>0</v>
      </c>
      <c r="H107" s="217"/>
      <c r="I107" s="40">
        <f t="shared" si="9"/>
        <v>0</v>
      </c>
    </row>
    <row r="108" spans="1:9" ht="11.25" hidden="1" customHeight="1">
      <c r="A108" s="207">
        <v>3222</v>
      </c>
      <c r="B108" s="208"/>
      <c r="C108" s="207" t="s">
        <v>184</v>
      </c>
      <c r="D108" s="215"/>
      <c r="E108" s="208"/>
      <c r="F108" s="66"/>
      <c r="G108" s="216"/>
      <c r="H108" s="217"/>
      <c r="I108" s="40" t="e">
        <f t="shared" si="9"/>
        <v>#DIV/0!</v>
      </c>
    </row>
    <row r="109" spans="1:9" ht="24" customHeight="1">
      <c r="A109" s="218">
        <v>329</v>
      </c>
      <c r="B109" s="219"/>
      <c r="C109" s="218" t="s">
        <v>128</v>
      </c>
      <c r="D109" s="220"/>
      <c r="E109" s="219"/>
      <c r="F109" s="72">
        <v>500</v>
      </c>
      <c r="G109" s="221">
        <v>312.5</v>
      </c>
      <c r="H109" s="222"/>
      <c r="I109" s="40">
        <f t="shared" si="9"/>
        <v>62.5</v>
      </c>
    </row>
    <row r="110" spans="1:9" ht="21.75" customHeight="1">
      <c r="A110" s="207">
        <v>3296</v>
      </c>
      <c r="B110" s="208"/>
      <c r="C110" s="207" t="s">
        <v>221</v>
      </c>
      <c r="D110" s="215"/>
      <c r="E110" s="208"/>
      <c r="F110" s="66">
        <v>500</v>
      </c>
      <c r="G110" s="216">
        <v>312.5</v>
      </c>
      <c r="H110" s="217"/>
      <c r="I110" s="40">
        <f t="shared" si="9"/>
        <v>62.5</v>
      </c>
    </row>
    <row r="111" spans="1:9" ht="11.25" hidden="1" customHeight="1">
      <c r="A111" s="207" t="s">
        <v>118</v>
      </c>
      <c r="B111" s="208"/>
      <c r="C111" s="207" t="s">
        <v>171</v>
      </c>
      <c r="D111" s="215"/>
      <c r="E111" s="208"/>
      <c r="F111" s="66"/>
      <c r="G111" s="216"/>
      <c r="H111" s="217"/>
      <c r="I111" s="40" t="e">
        <f t="shared" si="9"/>
        <v>#DIV/0!</v>
      </c>
    </row>
    <row r="112" spans="1:9" ht="16.5" hidden="1" customHeight="1">
      <c r="A112" s="207" t="s">
        <v>119</v>
      </c>
      <c r="B112" s="208"/>
      <c r="C112" s="207" t="s">
        <v>120</v>
      </c>
      <c r="D112" s="215"/>
      <c r="E112" s="208"/>
      <c r="F112" s="66"/>
      <c r="G112" s="216"/>
      <c r="H112" s="217"/>
      <c r="I112" s="40" t="e">
        <f t="shared" si="9"/>
        <v>#DIV/0!</v>
      </c>
    </row>
    <row r="113" spans="1:9" ht="11.25" hidden="1" customHeight="1">
      <c r="A113" s="207" t="s">
        <v>121</v>
      </c>
      <c r="B113" s="208"/>
      <c r="C113" s="207" t="s">
        <v>122</v>
      </c>
      <c r="D113" s="215"/>
      <c r="E113" s="208"/>
      <c r="F113" s="66"/>
      <c r="G113" s="216"/>
      <c r="H113" s="217"/>
      <c r="I113" s="40" t="e">
        <f t="shared" si="9"/>
        <v>#DIV/0!</v>
      </c>
    </row>
    <row r="114" spans="1:9" ht="11.25" hidden="1" customHeight="1">
      <c r="A114" s="207" t="s">
        <v>123</v>
      </c>
      <c r="B114" s="208"/>
      <c r="C114" s="207" t="s">
        <v>124</v>
      </c>
      <c r="D114" s="215"/>
      <c r="E114" s="208"/>
      <c r="F114" s="66"/>
      <c r="G114" s="216"/>
      <c r="H114" s="217"/>
      <c r="I114" s="40" t="e">
        <f t="shared" si="9"/>
        <v>#DIV/0!</v>
      </c>
    </row>
    <row r="115" spans="1:9" ht="11.25" hidden="1" customHeight="1">
      <c r="A115" s="207" t="s">
        <v>125</v>
      </c>
      <c r="B115" s="208"/>
      <c r="C115" s="207" t="s">
        <v>126</v>
      </c>
      <c r="D115" s="215"/>
      <c r="E115" s="208"/>
      <c r="F115" s="66"/>
      <c r="G115" s="216"/>
      <c r="H115" s="217"/>
      <c r="I115" s="40" t="e">
        <f t="shared" si="9"/>
        <v>#DIV/0!</v>
      </c>
    </row>
    <row r="116" spans="1:9" ht="11.25" hidden="1" customHeight="1">
      <c r="A116" s="218" t="s">
        <v>127</v>
      </c>
      <c r="B116" s="219"/>
      <c r="C116" s="218" t="s">
        <v>128</v>
      </c>
      <c r="D116" s="220"/>
      <c r="E116" s="219"/>
      <c r="F116" s="72"/>
      <c r="G116" s="221"/>
      <c r="H116" s="222"/>
      <c r="I116" s="40" t="e">
        <f t="shared" si="9"/>
        <v>#DIV/0!</v>
      </c>
    </row>
    <row r="117" spans="1:9" ht="11.25" hidden="1" customHeight="1">
      <c r="A117" s="207" t="s">
        <v>129</v>
      </c>
      <c r="B117" s="208"/>
      <c r="C117" s="207" t="s">
        <v>130</v>
      </c>
      <c r="D117" s="215"/>
      <c r="E117" s="208"/>
      <c r="F117" s="66"/>
      <c r="G117" s="216"/>
      <c r="H117" s="217"/>
      <c r="I117" s="40" t="e">
        <f t="shared" si="9"/>
        <v>#DIV/0!</v>
      </c>
    </row>
    <row r="118" spans="1:9" ht="11.25" hidden="1" customHeight="1">
      <c r="A118" s="207">
        <v>3293</v>
      </c>
      <c r="B118" s="208"/>
      <c r="C118" s="207" t="s">
        <v>172</v>
      </c>
      <c r="D118" s="215"/>
      <c r="E118" s="208"/>
      <c r="F118" s="66"/>
      <c r="G118" s="216"/>
      <c r="H118" s="217"/>
      <c r="I118" s="40" t="e">
        <f t="shared" si="9"/>
        <v>#DIV/0!</v>
      </c>
    </row>
    <row r="119" spans="1:9" ht="11.25" hidden="1" customHeight="1">
      <c r="A119" s="207" t="s">
        <v>131</v>
      </c>
      <c r="B119" s="208"/>
      <c r="C119" s="207" t="s">
        <v>132</v>
      </c>
      <c r="D119" s="215"/>
      <c r="E119" s="208"/>
      <c r="F119" s="66"/>
      <c r="G119" s="216"/>
      <c r="H119" s="217"/>
      <c r="I119" s="40" t="e">
        <f t="shared" si="9"/>
        <v>#DIV/0!</v>
      </c>
    </row>
    <row r="120" spans="1:9" ht="11.25" hidden="1" customHeight="1">
      <c r="A120" s="207">
        <v>3295</v>
      </c>
      <c r="B120" s="208"/>
      <c r="C120" s="207" t="s">
        <v>173</v>
      </c>
      <c r="D120" s="215"/>
      <c r="E120" s="208"/>
      <c r="F120" s="66"/>
      <c r="G120" s="216"/>
      <c r="H120" s="217"/>
      <c r="I120" s="40" t="e">
        <f t="shared" si="9"/>
        <v>#DIV/0!</v>
      </c>
    </row>
    <row r="121" spans="1:9" ht="11.25" hidden="1" customHeight="1">
      <c r="A121" s="207" t="s">
        <v>133</v>
      </c>
      <c r="B121" s="208"/>
      <c r="C121" s="207" t="s">
        <v>128</v>
      </c>
      <c r="D121" s="215"/>
      <c r="E121" s="208"/>
      <c r="F121" s="66"/>
      <c r="G121" s="216"/>
      <c r="H121" s="217"/>
      <c r="I121" s="40" t="e">
        <f t="shared" si="9"/>
        <v>#DIV/0!</v>
      </c>
    </row>
    <row r="122" spans="1:9" ht="11.25" hidden="1" customHeight="1">
      <c r="A122" s="218" t="s">
        <v>134</v>
      </c>
      <c r="B122" s="219"/>
      <c r="C122" s="218" t="s">
        <v>135</v>
      </c>
      <c r="D122" s="220"/>
      <c r="E122" s="219"/>
      <c r="F122" s="72"/>
      <c r="G122" s="221"/>
      <c r="H122" s="222"/>
      <c r="I122" s="40" t="e">
        <f t="shared" si="9"/>
        <v>#DIV/0!</v>
      </c>
    </row>
    <row r="123" spans="1:9" ht="11.25" hidden="1" customHeight="1">
      <c r="A123" s="218" t="s">
        <v>136</v>
      </c>
      <c r="B123" s="219"/>
      <c r="C123" s="218" t="s">
        <v>137</v>
      </c>
      <c r="D123" s="220"/>
      <c r="E123" s="219"/>
      <c r="F123" s="72"/>
      <c r="G123" s="221"/>
      <c r="H123" s="222"/>
      <c r="I123" s="40" t="e">
        <f t="shared" si="9"/>
        <v>#DIV/0!</v>
      </c>
    </row>
    <row r="124" spans="1:9" ht="20.25" hidden="1" customHeight="1">
      <c r="A124" s="207" t="s">
        <v>138</v>
      </c>
      <c r="B124" s="208"/>
      <c r="C124" s="207" t="s">
        <v>139</v>
      </c>
      <c r="D124" s="215"/>
      <c r="E124" s="208"/>
      <c r="F124" s="66"/>
      <c r="G124" s="216"/>
      <c r="H124" s="217"/>
      <c r="I124" s="40" t="e">
        <f t="shared" si="9"/>
        <v>#DIV/0!</v>
      </c>
    </row>
    <row r="125" spans="1:9" ht="20.25" customHeight="1">
      <c r="A125" s="218">
        <v>343</v>
      </c>
      <c r="B125" s="219"/>
      <c r="C125" s="218" t="s">
        <v>137</v>
      </c>
      <c r="D125" s="220"/>
      <c r="E125" s="219"/>
      <c r="F125" s="72">
        <v>1000</v>
      </c>
      <c r="G125" s="221">
        <v>614.39</v>
      </c>
      <c r="H125" s="222"/>
      <c r="I125" s="40">
        <f t="shared" si="9"/>
        <v>61.439</v>
      </c>
    </row>
    <row r="126" spans="1:9" ht="20.25" customHeight="1">
      <c r="A126" s="207">
        <v>3433</v>
      </c>
      <c r="B126" s="208"/>
      <c r="C126" s="207" t="s">
        <v>190</v>
      </c>
      <c r="D126" s="215"/>
      <c r="E126" s="208"/>
      <c r="F126" s="66">
        <v>1000</v>
      </c>
      <c r="G126" s="216">
        <v>614.39</v>
      </c>
      <c r="H126" s="217"/>
      <c r="I126" s="40">
        <f t="shared" si="9"/>
        <v>61.439</v>
      </c>
    </row>
    <row r="127" spans="1:9" s="62" customFormat="1" ht="20.25" customHeight="1">
      <c r="A127" s="90">
        <v>4</v>
      </c>
      <c r="B127" s="91"/>
      <c r="C127" s="192" t="s">
        <v>227</v>
      </c>
      <c r="D127" s="194"/>
      <c r="E127" s="193"/>
      <c r="F127" s="61">
        <v>10400</v>
      </c>
      <c r="G127" s="195">
        <v>9445.57</v>
      </c>
      <c r="H127" s="196"/>
      <c r="I127" s="92">
        <f t="shared" si="9"/>
        <v>90.822788461538465</v>
      </c>
    </row>
    <row r="128" spans="1:9" s="62" customFormat="1" ht="12.75" customHeight="1">
      <c r="A128" s="59">
        <v>422</v>
      </c>
      <c r="B128" s="60"/>
      <c r="C128" s="230" t="s">
        <v>222</v>
      </c>
      <c r="D128" s="231"/>
      <c r="E128" s="232"/>
      <c r="F128" s="61">
        <v>10400</v>
      </c>
      <c r="G128" s="195">
        <v>9445.57</v>
      </c>
      <c r="H128" s="196"/>
      <c r="I128" s="54">
        <f t="shared" ref="I128:I134" si="11">G128/F128*100</f>
        <v>90.822788461538465</v>
      </c>
    </row>
    <row r="129" spans="1:9" ht="15" customHeight="1">
      <c r="A129" s="55">
        <v>4222</v>
      </c>
      <c r="B129" s="56"/>
      <c r="C129" s="63" t="s">
        <v>223</v>
      </c>
      <c r="D129" s="64"/>
      <c r="E129" s="65"/>
      <c r="F129" s="52">
        <v>0</v>
      </c>
      <c r="G129" s="200">
        <v>6743.31</v>
      </c>
      <c r="H129" s="201"/>
      <c r="I129" s="54" t="e">
        <f t="shared" si="11"/>
        <v>#DIV/0!</v>
      </c>
    </row>
    <row r="130" spans="1:9">
      <c r="A130" s="55">
        <v>4223</v>
      </c>
      <c r="B130" s="56"/>
      <c r="C130" s="63" t="s">
        <v>225</v>
      </c>
      <c r="D130" s="64"/>
      <c r="E130" s="65"/>
      <c r="F130" s="69">
        <v>0</v>
      </c>
      <c r="G130" s="200">
        <v>2702.26</v>
      </c>
      <c r="H130" s="201"/>
      <c r="I130" s="54" t="e">
        <f t="shared" si="11"/>
        <v>#DIV/0!</v>
      </c>
    </row>
    <row r="131" spans="1:9">
      <c r="A131" s="55">
        <v>4225</v>
      </c>
      <c r="B131" s="56"/>
      <c r="C131" s="63" t="s">
        <v>226</v>
      </c>
      <c r="D131" s="64"/>
      <c r="E131" s="65"/>
      <c r="F131" s="69">
        <v>10400</v>
      </c>
      <c r="G131" s="70"/>
      <c r="H131" s="71">
        <v>0</v>
      </c>
      <c r="I131" s="54">
        <f t="shared" si="11"/>
        <v>0</v>
      </c>
    </row>
    <row r="132" spans="1:9" s="47" customFormat="1" ht="24" customHeight="1">
      <c r="A132" s="209" t="s">
        <v>228</v>
      </c>
      <c r="B132" s="210"/>
      <c r="C132" s="225" t="s">
        <v>246</v>
      </c>
      <c r="D132" s="226"/>
      <c r="E132" s="227"/>
      <c r="F132" s="103">
        <v>264900</v>
      </c>
      <c r="G132" s="228">
        <f>SUM(G133+G135+G139+G142+G144+G147)</f>
        <v>241837.59</v>
      </c>
      <c r="H132" s="229"/>
      <c r="I132" s="104">
        <f t="shared" si="11"/>
        <v>91.293918459796146</v>
      </c>
    </row>
    <row r="133" spans="1:9" ht="11.25" customHeight="1">
      <c r="A133" s="218">
        <v>311</v>
      </c>
      <c r="B133" s="219"/>
      <c r="C133" s="218" t="s">
        <v>185</v>
      </c>
      <c r="D133" s="220"/>
      <c r="E133" s="219"/>
      <c r="F133" s="72">
        <v>68000</v>
      </c>
      <c r="G133" s="221">
        <v>67051.5</v>
      </c>
      <c r="H133" s="222"/>
      <c r="I133" s="40">
        <f t="shared" si="11"/>
        <v>98.605147058823533</v>
      </c>
    </row>
    <row r="134" spans="1:9" ht="24" customHeight="1">
      <c r="A134" s="207">
        <v>3111</v>
      </c>
      <c r="B134" s="208"/>
      <c r="C134" s="207" t="s">
        <v>186</v>
      </c>
      <c r="D134" s="215"/>
      <c r="E134" s="208"/>
      <c r="F134" s="66">
        <v>68000</v>
      </c>
      <c r="G134" s="216">
        <v>67051.5</v>
      </c>
      <c r="H134" s="217"/>
      <c r="I134" s="40">
        <f t="shared" si="11"/>
        <v>98.605147058823533</v>
      </c>
    </row>
    <row r="135" spans="1:9" ht="26.25" customHeight="1">
      <c r="A135" s="218">
        <v>321</v>
      </c>
      <c r="B135" s="219"/>
      <c r="C135" s="218" t="s">
        <v>100</v>
      </c>
      <c r="D135" s="220"/>
      <c r="E135" s="219"/>
      <c r="F135" s="72">
        <v>142000</v>
      </c>
      <c r="G135" s="221">
        <v>131920.13</v>
      </c>
      <c r="H135" s="222"/>
      <c r="I135" s="40">
        <f>G135/F135*100</f>
        <v>92.901499999999999</v>
      </c>
    </row>
    <row r="136" spans="1:9" ht="11.25" customHeight="1">
      <c r="A136" s="55">
        <v>3211</v>
      </c>
      <c r="B136" s="56"/>
      <c r="C136" s="197" t="s">
        <v>166</v>
      </c>
      <c r="D136" s="199"/>
      <c r="E136" s="198"/>
      <c r="F136" s="69">
        <v>3100</v>
      </c>
      <c r="G136" s="200">
        <v>3303</v>
      </c>
      <c r="H136" s="201"/>
      <c r="I136" s="54">
        <f>G136/F136*100</f>
        <v>106.54838709677419</v>
      </c>
    </row>
    <row r="137" spans="1:9" ht="36" customHeight="1">
      <c r="A137" s="55">
        <v>3212</v>
      </c>
      <c r="B137" s="56"/>
      <c r="C137" s="197" t="s">
        <v>229</v>
      </c>
      <c r="D137" s="199"/>
      <c r="E137" s="198"/>
      <c r="F137" s="69">
        <v>2200</v>
      </c>
      <c r="G137" s="200">
        <v>2404.7600000000002</v>
      </c>
      <c r="H137" s="201"/>
      <c r="I137" s="54">
        <f>G137/F137*100</f>
        <v>109.30727272727275</v>
      </c>
    </row>
    <row r="138" spans="1:9" ht="36" customHeight="1">
      <c r="A138" s="86">
        <v>3213</v>
      </c>
      <c r="B138" s="87"/>
      <c r="C138" s="197" t="s">
        <v>167</v>
      </c>
      <c r="D138" s="199"/>
      <c r="E138" s="198"/>
      <c r="F138" s="83">
        <v>136700</v>
      </c>
      <c r="G138" s="200">
        <v>126212.37</v>
      </c>
      <c r="H138" s="201"/>
      <c r="I138" s="54">
        <f>G138/F138*100</f>
        <v>92.327995610826633</v>
      </c>
    </row>
    <row r="139" spans="1:9" s="62" customFormat="1" ht="19.5" customHeight="1">
      <c r="A139" s="59">
        <v>322</v>
      </c>
      <c r="B139" s="60"/>
      <c r="C139" s="192" t="s">
        <v>104</v>
      </c>
      <c r="D139" s="194"/>
      <c r="E139" s="193"/>
      <c r="F139" s="61">
        <v>400</v>
      </c>
      <c r="G139" s="195">
        <v>0</v>
      </c>
      <c r="H139" s="196"/>
      <c r="I139" s="92">
        <f>G139/F139*100</f>
        <v>0</v>
      </c>
    </row>
    <row r="140" spans="1:9" ht="24.75" customHeight="1">
      <c r="A140" s="207">
        <v>3224</v>
      </c>
      <c r="B140" s="208"/>
      <c r="C140" s="207" t="s">
        <v>230</v>
      </c>
      <c r="D140" s="215"/>
      <c r="E140" s="208"/>
      <c r="F140" s="66">
        <v>100</v>
      </c>
      <c r="G140" s="216">
        <v>0</v>
      </c>
      <c r="H140" s="217"/>
      <c r="I140" s="40">
        <f t="shared" ref="I140:I141" si="12">G140/F140*100</f>
        <v>0</v>
      </c>
    </row>
    <row r="141" spans="1:9">
      <c r="A141" s="55">
        <v>3225</v>
      </c>
      <c r="B141" s="56"/>
      <c r="C141" s="63" t="s">
        <v>231</v>
      </c>
      <c r="D141" s="64"/>
      <c r="E141" s="65"/>
      <c r="F141" s="69">
        <v>300</v>
      </c>
      <c r="G141" s="200">
        <v>0</v>
      </c>
      <c r="H141" s="201"/>
      <c r="I141" s="40">
        <f t="shared" si="12"/>
        <v>0</v>
      </c>
    </row>
    <row r="142" spans="1:9" ht="26.25" customHeight="1">
      <c r="A142" s="218">
        <v>323</v>
      </c>
      <c r="B142" s="219"/>
      <c r="C142" s="218" t="s">
        <v>111</v>
      </c>
      <c r="D142" s="220"/>
      <c r="E142" s="219"/>
      <c r="F142" s="72">
        <v>3800</v>
      </c>
      <c r="G142" s="221">
        <v>5000</v>
      </c>
      <c r="H142" s="222"/>
      <c r="I142" s="40">
        <f t="shared" ref="I142:I147" si="13">G142/F142*100</f>
        <v>131.57894736842107</v>
      </c>
    </row>
    <row r="143" spans="1:9" ht="26.25" customHeight="1">
      <c r="A143" s="55">
        <v>3237</v>
      </c>
      <c r="B143" s="56"/>
      <c r="C143" s="63" t="s">
        <v>236</v>
      </c>
      <c r="D143" s="84"/>
      <c r="E143" s="56"/>
      <c r="F143" s="69">
        <v>3800</v>
      </c>
      <c r="G143" s="200">
        <v>0</v>
      </c>
      <c r="H143" s="201"/>
      <c r="I143" s="40">
        <f t="shared" si="13"/>
        <v>0</v>
      </c>
    </row>
    <row r="144" spans="1:9" s="62" customFormat="1" ht="23.25" customHeight="1">
      <c r="A144" s="59">
        <v>329</v>
      </c>
      <c r="B144" s="60"/>
      <c r="C144" s="192" t="s">
        <v>128</v>
      </c>
      <c r="D144" s="194"/>
      <c r="E144" s="193"/>
      <c r="F144" s="61">
        <v>5200</v>
      </c>
      <c r="G144" s="195">
        <v>0</v>
      </c>
      <c r="H144" s="196"/>
      <c r="I144" s="40">
        <f t="shared" si="13"/>
        <v>0</v>
      </c>
    </row>
    <row r="145" spans="1:9">
      <c r="A145" s="55">
        <v>3293</v>
      </c>
      <c r="B145" s="56"/>
      <c r="C145" s="63" t="s">
        <v>172</v>
      </c>
      <c r="D145" s="64"/>
      <c r="E145" s="65"/>
      <c r="F145" s="69">
        <v>200</v>
      </c>
      <c r="G145" s="200">
        <v>0</v>
      </c>
      <c r="H145" s="201"/>
      <c r="I145" s="40">
        <f t="shared" si="13"/>
        <v>0</v>
      </c>
    </row>
    <row r="146" spans="1:9" ht="22.5" customHeight="1">
      <c r="A146" s="55">
        <v>3299</v>
      </c>
      <c r="B146" s="56"/>
      <c r="C146" s="197" t="s">
        <v>128</v>
      </c>
      <c r="D146" s="199"/>
      <c r="E146" s="198"/>
      <c r="F146" s="69">
        <v>5000</v>
      </c>
      <c r="G146" s="200">
        <v>5000</v>
      </c>
      <c r="H146" s="201"/>
      <c r="I146" s="40">
        <f t="shared" si="13"/>
        <v>100</v>
      </c>
    </row>
    <row r="147" spans="1:9" s="62" customFormat="1" ht="19.5" customHeight="1">
      <c r="A147" s="192">
        <v>422</v>
      </c>
      <c r="B147" s="193"/>
      <c r="C147" s="192" t="s">
        <v>144</v>
      </c>
      <c r="D147" s="194"/>
      <c r="E147" s="193"/>
      <c r="F147" s="61">
        <v>45500</v>
      </c>
      <c r="G147" s="195">
        <v>37865.96</v>
      </c>
      <c r="H147" s="196"/>
      <c r="I147" s="92">
        <f t="shared" si="13"/>
        <v>83.221890109890111</v>
      </c>
    </row>
    <row r="148" spans="1:9" ht="19.5" customHeight="1">
      <c r="A148" s="197">
        <v>4221</v>
      </c>
      <c r="B148" s="198"/>
      <c r="C148" s="197" t="s">
        <v>224</v>
      </c>
      <c r="D148" s="199"/>
      <c r="E148" s="198"/>
      <c r="F148" s="69">
        <v>35000</v>
      </c>
      <c r="G148" s="200">
        <v>21948.46</v>
      </c>
      <c r="H148" s="201"/>
      <c r="I148" s="54">
        <f t="shared" ref="I148:I150" si="14">G148/F148*100</f>
        <v>62.709885714285704</v>
      </c>
    </row>
    <row r="149" spans="1:9" ht="19.5" customHeight="1">
      <c r="A149" s="197">
        <v>4223</v>
      </c>
      <c r="B149" s="198"/>
      <c r="C149" s="197" t="s">
        <v>225</v>
      </c>
      <c r="D149" s="199"/>
      <c r="E149" s="198"/>
      <c r="F149" s="69">
        <v>0</v>
      </c>
      <c r="G149" s="200">
        <v>5712.5</v>
      </c>
      <c r="H149" s="201"/>
      <c r="I149" s="54" t="e">
        <f t="shared" si="14"/>
        <v>#DIV/0!</v>
      </c>
    </row>
    <row r="150" spans="1:9" ht="19.5" customHeight="1">
      <c r="A150" s="55">
        <v>4227</v>
      </c>
      <c r="B150" s="56"/>
      <c r="C150" s="197" t="s">
        <v>237</v>
      </c>
      <c r="D150" s="199"/>
      <c r="E150" s="198"/>
      <c r="F150" s="69">
        <v>10500</v>
      </c>
      <c r="G150" s="200">
        <v>10205</v>
      </c>
      <c r="H150" s="201"/>
      <c r="I150" s="54">
        <f t="shared" si="14"/>
        <v>97.19047619047619</v>
      </c>
    </row>
    <row r="151" spans="1:9" s="47" customFormat="1" ht="31.5" customHeight="1">
      <c r="A151" s="209" t="s">
        <v>238</v>
      </c>
      <c r="B151" s="210"/>
      <c r="C151" s="225" t="s">
        <v>239</v>
      </c>
      <c r="D151" s="226"/>
      <c r="E151" s="227"/>
      <c r="F151" s="103">
        <v>391500</v>
      </c>
      <c r="G151" s="228">
        <f>SUM(G154+G156+G158+G161+G164+G168+G171+G175+G177)</f>
        <v>354221.6</v>
      </c>
      <c r="H151" s="229"/>
      <c r="I151" s="104">
        <f t="shared" ref="I151:I179" si="15">G151/F151*100</f>
        <v>90.478058748403569</v>
      </c>
    </row>
    <row r="152" spans="1:9" ht="11.25" customHeight="1">
      <c r="A152" s="218" t="s">
        <v>95</v>
      </c>
      <c r="B152" s="219"/>
      <c r="C152" s="218" t="s">
        <v>96</v>
      </c>
      <c r="D152" s="220"/>
      <c r="E152" s="219"/>
      <c r="F152" s="72">
        <v>391500</v>
      </c>
      <c r="G152" s="221">
        <v>353291.6</v>
      </c>
      <c r="H152" s="222"/>
      <c r="I152" s="40">
        <f t="shared" si="15"/>
        <v>90.240510855683269</v>
      </c>
    </row>
    <row r="153" spans="1:9" ht="11.25" customHeight="1">
      <c r="A153" s="218">
        <v>31</v>
      </c>
      <c r="B153" s="219"/>
      <c r="C153" s="218"/>
      <c r="D153" s="220"/>
      <c r="E153" s="219"/>
      <c r="F153" s="80"/>
      <c r="G153" s="221"/>
      <c r="H153" s="222"/>
      <c r="I153" s="40" t="e">
        <f t="shared" ref="I153:I157" si="16">G153/F153*100</f>
        <v>#DIV/0!</v>
      </c>
    </row>
    <row r="154" spans="1:9" ht="11.25" customHeight="1">
      <c r="A154" s="218">
        <v>311</v>
      </c>
      <c r="B154" s="219"/>
      <c r="C154" s="218" t="s">
        <v>185</v>
      </c>
      <c r="D154" s="220"/>
      <c r="E154" s="219"/>
      <c r="F154" s="80">
        <v>105000</v>
      </c>
      <c r="G154" s="221">
        <v>66233.210000000006</v>
      </c>
      <c r="H154" s="222"/>
      <c r="I154" s="40">
        <f t="shared" si="16"/>
        <v>63.079247619047628</v>
      </c>
    </row>
    <row r="155" spans="1:9" ht="24" customHeight="1">
      <c r="A155" s="207">
        <v>3111</v>
      </c>
      <c r="B155" s="208"/>
      <c r="C155" s="207" t="s">
        <v>186</v>
      </c>
      <c r="D155" s="215"/>
      <c r="E155" s="208"/>
      <c r="F155" s="79">
        <v>105000</v>
      </c>
      <c r="G155" s="216">
        <v>66233.210000000006</v>
      </c>
      <c r="H155" s="217"/>
      <c r="I155" s="40">
        <f t="shared" si="16"/>
        <v>63.079247619047628</v>
      </c>
    </row>
    <row r="156" spans="1:9" ht="11.25" customHeight="1">
      <c r="A156" s="81">
        <v>312</v>
      </c>
      <c r="B156" s="82"/>
      <c r="C156" s="218" t="s">
        <v>146</v>
      </c>
      <c r="D156" s="220"/>
      <c r="E156" s="219"/>
      <c r="F156" s="80">
        <v>1500</v>
      </c>
      <c r="G156" s="221">
        <v>1500</v>
      </c>
      <c r="H156" s="222"/>
      <c r="I156" s="40">
        <f t="shared" si="16"/>
        <v>100</v>
      </c>
    </row>
    <row r="157" spans="1:9" ht="11.25" customHeight="1">
      <c r="A157" s="86">
        <v>3121</v>
      </c>
      <c r="B157" s="87"/>
      <c r="C157" s="197" t="s">
        <v>146</v>
      </c>
      <c r="D157" s="199"/>
      <c r="E157" s="198"/>
      <c r="F157" s="83">
        <v>1500</v>
      </c>
      <c r="G157" s="200">
        <v>1500</v>
      </c>
      <c r="H157" s="201"/>
      <c r="I157" s="54">
        <f t="shared" si="16"/>
        <v>100</v>
      </c>
    </row>
    <row r="158" spans="1:9" ht="11.25" customHeight="1">
      <c r="A158" s="218">
        <v>313</v>
      </c>
      <c r="B158" s="219"/>
      <c r="C158" s="218" t="s">
        <v>147</v>
      </c>
      <c r="D158" s="220"/>
      <c r="E158" s="219"/>
      <c r="F158" s="80">
        <v>27000</v>
      </c>
      <c r="G158" s="221">
        <v>11396.45</v>
      </c>
      <c r="H158" s="222"/>
      <c r="I158" s="40">
        <f t="shared" ref="I158:I162" si="17">G158/F158*100</f>
        <v>42.209074074074074</v>
      </c>
    </row>
    <row r="159" spans="1:9" ht="24" customHeight="1">
      <c r="A159" s="207">
        <v>3132</v>
      </c>
      <c r="B159" s="208"/>
      <c r="C159" s="207" t="s">
        <v>304</v>
      </c>
      <c r="D159" s="215"/>
      <c r="E159" s="208"/>
      <c r="F159" s="79">
        <v>22000</v>
      </c>
      <c r="G159" s="216">
        <v>10288.219999999999</v>
      </c>
      <c r="H159" s="217"/>
      <c r="I159" s="40">
        <f t="shared" si="17"/>
        <v>46.764636363636356</v>
      </c>
    </row>
    <row r="160" spans="1:9" ht="31.5" customHeight="1">
      <c r="A160" s="207">
        <v>3133</v>
      </c>
      <c r="B160" s="208"/>
      <c r="C160" s="207" t="s">
        <v>188</v>
      </c>
      <c r="D160" s="215"/>
      <c r="E160" s="208"/>
      <c r="F160" s="79">
        <v>5000</v>
      </c>
      <c r="G160" s="216">
        <v>1108.23</v>
      </c>
      <c r="H160" s="217"/>
      <c r="I160" s="40">
        <f t="shared" ref="I160" si="18">G160/F160*100</f>
        <v>22.1646</v>
      </c>
    </row>
    <row r="161" spans="1:9" ht="11.25" customHeight="1">
      <c r="A161" s="81">
        <v>321</v>
      </c>
      <c r="B161" s="82"/>
      <c r="C161" s="218" t="s">
        <v>100</v>
      </c>
      <c r="D161" s="220"/>
      <c r="E161" s="219"/>
      <c r="F161" s="80">
        <v>5000</v>
      </c>
      <c r="G161" s="221">
        <v>7437.68</v>
      </c>
      <c r="H161" s="222"/>
      <c r="I161" s="40">
        <f t="shared" si="17"/>
        <v>148.75360000000001</v>
      </c>
    </row>
    <row r="162" spans="1:9" ht="11.25" customHeight="1">
      <c r="A162" s="86">
        <v>3211</v>
      </c>
      <c r="B162" s="87"/>
      <c r="C162" s="197" t="s">
        <v>166</v>
      </c>
      <c r="D162" s="199"/>
      <c r="E162" s="198"/>
      <c r="F162" s="83">
        <v>5000</v>
      </c>
      <c r="G162" s="200">
        <v>7437.68</v>
      </c>
      <c r="H162" s="201"/>
      <c r="I162" s="54">
        <f t="shared" si="17"/>
        <v>148.75360000000001</v>
      </c>
    </row>
    <row r="163" spans="1:9" ht="11.25" customHeight="1">
      <c r="A163" s="218" t="s">
        <v>97</v>
      </c>
      <c r="B163" s="219"/>
      <c r="C163" s="218" t="s">
        <v>98</v>
      </c>
      <c r="D163" s="220"/>
      <c r="E163" s="219"/>
      <c r="F163" s="72"/>
      <c r="G163" s="221"/>
      <c r="H163" s="222"/>
      <c r="I163" s="40" t="e">
        <f t="shared" si="15"/>
        <v>#DIV/0!</v>
      </c>
    </row>
    <row r="164" spans="1:9" ht="20.25" customHeight="1">
      <c r="A164" s="218" t="s">
        <v>103</v>
      </c>
      <c r="B164" s="219"/>
      <c r="C164" s="218" t="s">
        <v>104</v>
      </c>
      <c r="D164" s="220"/>
      <c r="E164" s="219"/>
      <c r="F164" s="80">
        <v>0</v>
      </c>
      <c r="G164" s="221">
        <v>5040.01</v>
      </c>
      <c r="H164" s="222"/>
      <c r="I164" s="40" t="e">
        <f t="shared" ref="I164:I167" si="19">G164/F164*100</f>
        <v>#DIV/0!</v>
      </c>
    </row>
    <row r="165" spans="1:9" ht="24" customHeight="1">
      <c r="A165" s="207" t="s">
        <v>105</v>
      </c>
      <c r="B165" s="208"/>
      <c r="C165" s="207" t="s">
        <v>305</v>
      </c>
      <c r="D165" s="215"/>
      <c r="E165" s="208"/>
      <c r="F165" s="79">
        <v>0</v>
      </c>
      <c r="G165" s="216">
        <v>1290.51</v>
      </c>
      <c r="H165" s="217"/>
      <c r="I165" s="40" t="e">
        <f t="shared" si="19"/>
        <v>#DIV/0!</v>
      </c>
    </row>
    <row r="166" spans="1:9" ht="20.25" customHeight="1">
      <c r="A166" s="86">
        <v>3222</v>
      </c>
      <c r="B166" s="87"/>
      <c r="C166" s="197" t="s">
        <v>184</v>
      </c>
      <c r="D166" s="199"/>
      <c r="E166" s="198"/>
      <c r="F166" s="83"/>
      <c r="G166" s="200">
        <v>1109.5</v>
      </c>
      <c r="H166" s="201"/>
      <c r="I166" s="40" t="e">
        <f t="shared" si="19"/>
        <v>#DIV/0!</v>
      </c>
    </row>
    <row r="167" spans="1:9" ht="11.25" customHeight="1">
      <c r="A167" s="86">
        <v>3225</v>
      </c>
      <c r="B167" s="87"/>
      <c r="C167" s="197" t="s">
        <v>169</v>
      </c>
      <c r="D167" s="199"/>
      <c r="E167" s="198"/>
      <c r="F167" s="83"/>
      <c r="G167" s="200">
        <v>2640</v>
      </c>
      <c r="H167" s="201"/>
      <c r="I167" s="54" t="e">
        <f t="shared" si="19"/>
        <v>#DIV/0!</v>
      </c>
    </row>
    <row r="168" spans="1:9" ht="11.25" customHeight="1">
      <c r="A168" s="218">
        <v>323</v>
      </c>
      <c r="B168" s="219"/>
      <c r="C168" s="218" t="s">
        <v>104</v>
      </c>
      <c r="D168" s="220"/>
      <c r="E168" s="219"/>
      <c r="F168" s="72">
        <v>25000</v>
      </c>
      <c r="G168" s="221">
        <v>47077.98</v>
      </c>
      <c r="H168" s="222"/>
      <c r="I168" s="40">
        <f t="shared" si="15"/>
        <v>188.31192000000001</v>
      </c>
    </row>
    <row r="169" spans="1:9" ht="24" customHeight="1">
      <c r="A169" s="207">
        <v>3232</v>
      </c>
      <c r="B169" s="208"/>
      <c r="C169" s="207" t="s">
        <v>176</v>
      </c>
      <c r="D169" s="215"/>
      <c r="E169" s="208"/>
      <c r="F169" s="66">
        <v>10000</v>
      </c>
      <c r="G169" s="216">
        <v>35467.980000000003</v>
      </c>
      <c r="H169" s="217"/>
      <c r="I169" s="40">
        <f t="shared" si="15"/>
        <v>354.67980000000006</v>
      </c>
    </row>
    <row r="170" spans="1:9" ht="19.5" customHeight="1">
      <c r="A170" s="55">
        <v>3236</v>
      </c>
      <c r="B170" s="56"/>
      <c r="C170" s="197" t="s">
        <v>241</v>
      </c>
      <c r="D170" s="199"/>
      <c r="E170" s="198"/>
      <c r="F170" s="69">
        <v>15000</v>
      </c>
      <c r="G170" s="200">
        <v>11610</v>
      </c>
      <c r="H170" s="201"/>
      <c r="I170" s="40">
        <f t="shared" si="15"/>
        <v>77.400000000000006</v>
      </c>
    </row>
    <row r="171" spans="1:9" s="62" customFormat="1" ht="19.5" customHeight="1">
      <c r="A171" s="90">
        <v>329</v>
      </c>
      <c r="B171" s="91"/>
      <c r="C171" s="192" t="s">
        <v>128</v>
      </c>
      <c r="D171" s="194"/>
      <c r="E171" s="193"/>
      <c r="F171" s="61">
        <v>70500</v>
      </c>
      <c r="G171" s="195">
        <f>SUM(G172:H174)</f>
        <v>99430.65</v>
      </c>
      <c r="H171" s="196"/>
      <c r="I171" s="92">
        <f t="shared" si="15"/>
        <v>141.0363829787234</v>
      </c>
    </row>
    <row r="172" spans="1:9" ht="19.5" customHeight="1">
      <c r="A172" s="55">
        <v>3293</v>
      </c>
      <c r="B172" s="56"/>
      <c r="C172" s="197" t="s">
        <v>172</v>
      </c>
      <c r="D172" s="199"/>
      <c r="E172" s="198"/>
      <c r="F172" s="69">
        <v>500</v>
      </c>
      <c r="G172" s="200">
        <v>146.9</v>
      </c>
      <c r="H172" s="201"/>
      <c r="I172" s="40">
        <f t="shared" si="15"/>
        <v>29.38</v>
      </c>
    </row>
    <row r="173" spans="1:9" ht="19.5" customHeight="1">
      <c r="A173" s="55">
        <v>3296</v>
      </c>
      <c r="B173" s="56"/>
      <c r="C173" s="197" t="s">
        <v>221</v>
      </c>
      <c r="D173" s="199"/>
      <c r="E173" s="198"/>
      <c r="F173" s="69">
        <v>40000</v>
      </c>
      <c r="G173" s="200">
        <v>31718.75</v>
      </c>
      <c r="H173" s="201"/>
      <c r="I173" s="40">
        <f t="shared" si="15"/>
        <v>79.296875</v>
      </c>
    </row>
    <row r="174" spans="1:9" ht="19.5" customHeight="1">
      <c r="A174" s="86">
        <v>3299</v>
      </c>
      <c r="B174" s="87"/>
      <c r="C174" s="197" t="s">
        <v>128</v>
      </c>
      <c r="D174" s="199"/>
      <c r="E174" s="198"/>
      <c r="F174" s="83">
        <v>30000</v>
      </c>
      <c r="G174" s="200">
        <v>67565</v>
      </c>
      <c r="H174" s="201"/>
      <c r="I174" s="40">
        <f t="shared" si="15"/>
        <v>225.21666666666667</v>
      </c>
    </row>
    <row r="175" spans="1:9" s="62" customFormat="1" ht="19.5" customHeight="1">
      <c r="A175" s="90">
        <v>343</v>
      </c>
      <c r="B175" s="91"/>
      <c r="C175" s="192" t="s">
        <v>137</v>
      </c>
      <c r="D175" s="194"/>
      <c r="E175" s="193"/>
      <c r="F175" s="61">
        <v>37500</v>
      </c>
      <c r="G175" s="195">
        <v>24598.82</v>
      </c>
      <c r="H175" s="196"/>
      <c r="I175" s="92">
        <f t="shared" si="15"/>
        <v>65.596853333333328</v>
      </c>
    </row>
    <row r="176" spans="1:9" ht="19.5" customHeight="1">
      <c r="A176" s="86">
        <v>3433</v>
      </c>
      <c r="B176" s="87"/>
      <c r="C176" s="197" t="s">
        <v>190</v>
      </c>
      <c r="D176" s="199"/>
      <c r="E176" s="198"/>
      <c r="F176" s="83">
        <v>37500</v>
      </c>
      <c r="G176" s="200">
        <v>24598.82</v>
      </c>
      <c r="H176" s="201"/>
      <c r="I176" s="40">
        <f t="shared" si="15"/>
        <v>65.596853333333328</v>
      </c>
    </row>
    <row r="177" spans="1:9" s="62" customFormat="1" ht="19.5" customHeight="1">
      <c r="A177" s="90">
        <v>372</v>
      </c>
      <c r="B177" s="91"/>
      <c r="C177" s="192" t="s">
        <v>143</v>
      </c>
      <c r="D177" s="194"/>
      <c r="E177" s="193"/>
      <c r="F177" s="61">
        <v>120000</v>
      </c>
      <c r="G177" s="195">
        <v>91506.8</v>
      </c>
      <c r="H177" s="196"/>
      <c r="I177" s="92">
        <f t="shared" si="15"/>
        <v>76.25566666666667</v>
      </c>
    </row>
    <row r="178" spans="1:9" ht="19.5" customHeight="1">
      <c r="A178" s="86">
        <v>3721</v>
      </c>
      <c r="B178" s="87"/>
      <c r="C178" s="197" t="s">
        <v>242</v>
      </c>
      <c r="D178" s="199"/>
      <c r="E178" s="198"/>
      <c r="F178" s="83">
        <v>50000</v>
      </c>
      <c r="G178" s="200">
        <v>45101.8</v>
      </c>
      <c r="H178" s="201"/>
      <c r="I178" s="40">
        <f t="shared" si="15"/>
        <v>90.203600000000009</v>
      </c>
    </row>
    <row r="179" spans="1:9" ht="19.5" customHeight="1">
      <c r="A179" s="86">
        <v>3722</v>
      </c>
      <c r="B179" s="87"/>
      <c r="C179" s="197" t="s">
        <v>243</v>
      </c>
      <c r="D179" s="199"/>
      <c r="E179" s="198"/>
      <c r="F179" s="83">
        <v>70000</v>
      </c>
      <c r="G179" s="200">
        <v>46405</v>
      </c>
      <c r="H179" s="201"/>
      <c r="I179" s="40">
        <f t="shared" si="15"/>
        <v>66.292857142857144</v>
      </c>
    </row>
    <row r="180" spans="1:9" ht="38.25" customHeight="1">
      <c r="A180" s="233" t="s">
        <v>253</v>
      </c>
      <c r="B180" s="234"/>
      <c r="C180" s="233" t="s">
        <v>254</v>
      </c>
      <c r="D180" s="235"/>
      <c r="E180" s="234"/>
      <c r="F180" s="101"/>
      <c r="G180" s="236">
        <f>SUM(G181+G202+G199)</f>
        <v>1495203.7199999997</v>
      </c>
      <c r="H180" s="237"/>
      <c r="I180" s="102" t="e">
        <f>G180/F180*100</f>
        <v>#DIV/0!</v>
      </c>
    </row>
    <row r="181" spans="1:9" s="51" customFormat="1" ht="24" customHeight="1">
      <c r="A181" s="204" t="s">
        <v>180</v>
      </c>
      <c r="B181" s="204"/>
      <c r="C181" s="205" t="s">
        <v>145</v>
      </c>
      <c r="D181" s="205"/>
      <c r="E181" s="205"/>
      <c r="F181" s="103">
        <v>1196500</v>
      </c>
      <c r="G181" s="206">
        <v>1080312.6499999999</v>
      </c>
      <c r="H181" s="206"/>
      <c r="I181" s="104">
        <f t="shared" ref="I181:I201" si="20">G181/F181*100</f>
        <v>90.289398244880886</v>
      </c>
    </row>
    <row r="182" spans="1:9">
      <c r="A182" s="218">
        <v>311</v>
      </c>
      <c r="B182" s="219"/>
      <c r="C182" s="218" t="s">
        <v>185</v>
      </c>
      <c r="D182" s="220"/>
      <c r="E182" s="219"/>
      <c r="F182" s="80">
        <v>920000</v>
      </c>
      <c r="G182" s="221">
        <v>873331.37</v>
      </c>
      <c r="H182" s="222"/>
      <c r="I182" s="40">
        <f t="shared" si="20"/>
        <v>94.927322826086964</v>
      </c>
    </row>
    <row r="183" spans="1:9">
      <c r="A183" s="207">
        <v>3111</v>
      </c>
      <c r="B183" s="208"/>
      <c r="C183" s="207" t="s">
        <v>186</v>
      </c>
      <c r="D183" s="215"/>
      <c r="E183" s="208"/>
      <c r="F183" s="79">
        <v>915000</v>
      </c>
      <c r="G183" s="216">
        <v>873331.37</v>
      </c>
      <c r="H183" s="217"/>
      <c r="I183" s="40">
        <f t="shared" si="20"/>
        <v>95.446051366120216</v>
      </c>
    </row>
    <row r="184" spans="1:9" ht="12" customHeight="1">
      <c r="A184" s="207">
        <v>3113</v>
      </c>
      <c r="B184" s="208"/>
      <c r="C184" s="207" t="s">
        <v>148</v>
      </c>
      <c r="D184" s="215"/>
      <c r="E184" s="208"/>
      <c r="F184" s="79">
        <v>5000</v>
      </c>
      <c r="G184" s="216">
        <v>0</v>
      </c>
      <c r="H184" s="217"/>
      <c r="I184" s="40">
        <f t="shared" si="20"/>
        <v>0</v>
      </c>
    </row>
    <row r="185" spans="1:9">
      <c r="A185" s="218">
        <v>312</v>
      </c>
      <c r="B185" s="219"/>
      <c r="C185" s="218" t="s">
        <v>146</v>
      </c>
      <c r="D185" s="220"/>
      <c r="E185" s="219"/>
      <c r="F185" s="80">
        <v>51000</v>
      </c>
      <c r="G185" s="221">
        <v>34874.129999999997</v>
      </c>
      <c r="H185" s="222"/>
      <c r="I185" s="40">
        <f t="shared" si="20"/>
        <v>68.380647058823527</v>
      </c>
    </row>
    <row r="186" spans="1:9">
      <c r="A186" s="223">
        <v>3121</v>
      </c>
      <c r="B186" s="223"/>
      <c r="C186" s="223" t="s">
        <v>146</v>
      </c>
      <c r="D186" s="223"/>
      <c r="E186" s="223"/>
      <c r="F186" s="83">
        <v>51000</v>
      </c>
      <c r="G186" s="224">
        <v>34874.129999999997</v>
      </c>
      <c r="H186" s="224"/>
      <c r="I186" s="54">
        <f t="shared" si="20"/>
        <v>68.380647058823527</v>
      </c>
    </row>
    <row r="187" spans="1:9" s="62" customFormat="1" ht="12.75" customHeight="1">
      <c r="A187" s="90">
        <v>313</v>
      </c>
      <c r="B187" s="91"/>
      <c r="C187" s="230" t="s">
        <v>147</v>
      </c>
      <c r="D187" s="231"/>
      <c r="E187" s="232"/>
      <c r="F187" s="61">
        <v>162000</v>
      </c>
      <c r="G187" s="195">
        <v>144128.13</v>
      </c>
      <c r="H187" s="196"/>
      <c r="I187" s="54">
        <f t="shared" si="20"/>
        <v>88.967981481481488</v>
      </c>
    </row>
    <row r="188" spans="1:9">
      <c r="A188" s="86">
        <v>3132</v>
      </c>
      <c r="B188" s="87"/>
      <c r="C188" s="63" t="s">
        <v>187</v>
      </c>
      <c r="D188" s="64"/>
      <c r="E188" s="65"/>
      <c r="F188" s="83">
        <v>161000</v>
      </c>
      <c r="G188" s="200">
        <v>144059.41</v>
      </c>
      <c r="H188" s="201"/>
      <c r="I188" s="54">
        <f t="shared" si="20"/>
        <v>89.477894409937889</v>
      </c>
    </row>
    <row r="189" spans="1:9" ht="33.75" customHeight="1">
      <c r="A189" s="86">
        <v>3133</v>
      </c>
      <c r="B189" s="87"/>
      <c r="C189" s="257" t="s">
        <v>188</v>
      </c>
      <c r="D189" s="258"/>
      <c r="E189" s="259"/>
      <c r="F189" s="83">
        <v>1000</v>
      </c>
      <c r="G189" s="200">
        <v>68.72</v>
      </c>
      <c r="H189" s="201"/>
      <c r="I189" s="54">
        <f t="shared" si="20"/>
        <v>6.8719999999999999</v>
      </c>
    </row>
    <row r="190" spans="1:9" ht="22.5" customHeight="1">
      <c r="A190" s="218" t="s">
        <v>99</v>
      </c>
      <c r="B190" s="219"/>
      <c r="C190" s="218" t="s">
        <v>100</v>
      </c>
      <c r="D190" s="220"/>
      <c r="E190" s="219"/>
      <c r="F190" s="80">
        <v>32500</v>
      </c>
      <c r="G190" s="221">
        <v>23571.43</v>
      </c>
      <c r="H190" s="222"/>
      <c r="I190" s="54">
        <f t="shared" si="20"/>
        <v>72.527476923076932</v>
      </c>
    </row>
    <row r="191" spans="1:9">
      <c r="A191" s="207" t="s">
        <v>101</v>
      </c>
      <c r="B191" s="208"/>
      <c r="C191" s="207" t="s">
        <v>166</v>
      </c>
      <c r="D191" s="215"/>
      <c r="E191" s="208"/>
      <c r="F191" s="79">
        <v>11500</v>
      </c>
      <c r="G191" s="216">
        <v>4979.66</v>
      </c>
      <c r="H191" s="217"/>
      <c r="I191" s="54">
        <f t="shared" si="20"/>
        <v>43.301391304347824</v>
      </c>
    </row>
    <row r="192" spans="1:9" ht="21.75" customHeight="1">
      <c r="A192" s="77">
        <v>3212</v>
      </c>
      <c r="B192" s="78"/>
      <c r="C192" s="260" t="s">
        <v>189</v>
      </c>
      <c r="D192" s="261"/>
      <c r="E192" s="262"/>
      <c r="F192" s="79">
        <v>21000</v>
      </c>
      <c r="G192" s="216">
        <v>18591.77</v>
      </c>
      <c r="H192" s="217"/>
      <c r="I192" s="54">
        <f t="shared" si="20"/>
        <v>88.5322380952381</v>
      </c>
    </row>
    <row r="193" spans="1:9" s="62" customFormat="1" ht="21.75" customHeight="1">
      <c r="A193" s="90">
        <v>323</v>
      </c>
      <c r="B193" s="91"/>
      <c r="C193" s="230" t="s">
        <v>111</v>
      </c>
      <c r="D193" s="231"/>
      <c r="E193" s="232"/>
      <c r="F193" s="61">
        <v>11000</v>
      </c>
      <c r="G193" s="195">
        <v>0</v>
      </c>
      <c r="H193" s="196"/>
      <c r="I193" s="54">
        <f t="shared" si="20"/>
        <v>0</v>
      </c>
    </row>
    <row r="194" spans="1:9" ht="20.25" customHeight="1">
      <c r="A194" s="207" t="s">
        <v>119</v>
      </c>
      <c r="B194" s="208"/>
      <c r="C194" s="211" t="s">
        <v>241</v>
      </c>
      <c r="D194" s="211"/>
      <c r="E194" s="211"/>
      <c r="F194" s="79">
        <v>11000</v>
      </c>
      <c r="G194" s="212">
        <v>0</v>
      </c>
      <c r="H194" s="212"/>
      <c r="I194" s="40">
        <f t="shared" si="20"/>
        <v>0</v>
      </c>
    </row>
    <row r="195" spans="1:9">
      <c r="A195" s="218" t="s">
        <v>127</v>
      </c>
      <c r="B195" s="219"/>
      <c r="C195" s="213" t="s">
        <v>128</v>
      </c>
      <c r="D195" s="213"/>
      <c r="E195" s="213"/>
      <c r="F195" s="80">
        <v>12000</v>
      </c>
      <c r="G195" s="214">
        <v>2812.5</v>
      </c>
      <c r="H195" s="214"/>
      <c r="I195" s="40">
        <f t="shared" si="20"/>
        <v>23.4375</v>
      </c>
    </row>
    <row r="196" spans="1:9">
      <c r="A196" s="207">
        <v>3296</v>
      </c>
      <c r="B196" s="208"/>
      <c r="C196" s="211" t="s">
        <v>221</v>
      </c>
      <c r="D196" s="211"/>
      <c r="E196" s="211"/>
      <c r="F196" s="79">
        <v>12000</v>
      </c>
      <c r="G196" s="212">
        <v>2812.5</v>
      </c>
      <c r="H196" s="212"/>
      <c r="I196" s="40">
        <f t="shared" si="20"/>
        <v>23.4375</v>
      </c>
    </row>
    <row r="197" spans="1:9" ht="21.75" customHeight="1">
      <c r="A197" s="93">
        <v>343</v>
      </c>
      <c r="B197" s="94"/>
      <c r="C197" s="279" t="s">
        <v>137</v>
      </c>
      <c r="D197" s="280"/>
      <c r="E197" s="281"/>
      <c r="F197" s="95">
        <v>8000</v>
      </c>
      <c r="G197" s="267">
        <v>1595.09</v>
      </c>
      <c r="H197" s="268"/>
      <c r="I197" s="96">
        <f t="shared" si="20"/>
        <v>19.938624999999998</v>
      </c>
    </row>
    <row r="198" spans="1:9" ht="16.5" customHeight="1">
      <c r="A198" s="77">
        <v>3433</v>
      </c>
      <c r="B198" s="78"/>
      <c r="C198" s="282" t="s">
        <v>190</v>
      </c>
      <c r="D198" s="283"/>
      <c r="E198" s="284"/>
      <c r="F198" s="79">
        <v>8000</v>
      </c>
      <c r="G198" s="216">
        <v>1595.09</v>
      </c>
      <c r="H198" s="217"/>
      <c r="I198" s="40">
        <f t="shared" si="20"/>
        <v>19.938624999999998</v>
      </c>
    </row>
    <row r="199" spans="1:9" s="51" customFormat="1" ht="31.5" customHeight="1">
      <c r="A199" s="204" t="s">
        <v>228</v>
      </c>
      <c r="B199" s="204"/>
      <c r="C199" s="205" t="s">
        <v>246</v>
      </c>
      <c r="D199" s="205"/>
      <c r="E199" s="205"/>
      <c r="F199" s="159">
        <v>7100</v>
      </c>
      <c r="G199" s="206">
        <f>SUM(G200)</f>
        <v>7106.71</v>
      </c>
      <c r="H199" s="206"/>
      <c r="I199" s="104">
        <f t="shared" si="20"/>
        <v>100.09450704225351</v>
      </c>
    </row>
    <row r="200" spans="1:9" ht="20.25" customHeight="1">
      <c r="A200" s="218" t="s">
        <v>103</v>
      </c>
      <c r="B200" s="219"/>
      <c r="C200" s="218" t="s">
        <v>104</v>
      </c>
      <c r="D200" s="220"/>
      <c r="E200" s="219"/>
      <c r="F200" s="158">
        <v>7100</v>
      </c>
      <c r="G200" s="221">
        <f>SUM(G201:H201)</f>
        <v>7106.71</v>
      </c>
      <c r="H200" s="222"/>
      <c r="I200" s="40">
        <f t="shared" si="20"/>
        <v>100.09450704225351</v>
      </c>
    </row>
    <row r="201" spans="1:9" ht="24" customHeight="1">
      <c r="A201" s="207">
        <v>3222</v>
      </c>
      <c r="B201" s="208"/>
      <c r="C201" s="207" t="s">
        <v>184</v>
      </c>
      <c r="D201" s="215"/>
      <c r="E201" s="208"/>
      <c r="F201" s="157">
        <v>7100</v>
      </c>
      <c r="G201" s="216">
        <v>7106.71</v>
      </c>
      <c r="H201" s="217"/>
      <c r="I201" s="40">
        <f t="shared" si="20"/>
        <v>100.09450704225351</v>
      </c>
    </row>
    <row r="202" spans="1:9" s="51" customFormat="1" ht="31.5" customHeight="1">
      <c r="A202" s="204" t="s">
        <v>238</v>
      </c>
      <c r="B202" s="204"/>
      <c r="C202" s="205" t="s">
        <v>239</v>
      </c>
      <c r="D202" s="205"/>
      <c r="E202" s="205"/>
      <c r="F202" s="103">
        <f>SUM(F203+F210+F215+F219+F222)</f>
        <v>438600</v>
      </c>
      <c r="G202" s="206">
        <f>SUM(G203+G210+G215+G219+G222)</f>
        <v>407784.35999999993</v>
      </c>
      <c r="H202" s="206"/>
      <c r="I202" s="104">
        <f t="shared" ref="I202:I218" si="21">G202/F202*100</f>
        <v>92.97409028727769</v>
      </c>
    </row>
    <row r="203" spans="1:9" ht="20.25" customHeight="1">
      <c r="A203" s="218" t="s">
        <v>103</v>
      </c>
      <c r="B203" s="219"/>
      <c r="C203" s="218" t="s">
        <v>104</v>
      </c>
      <c r="D203" s="220"/>
      <c r="E203" s="219"/>
      <c r="F203" s="80">
        <v>384000</v>
      </c>
      <c r="G203" s="221">
        <f>SUM(G204:H209)</f>
        <v>345150.63999999996</v>
      </c>
      <c r="H203" s="222"/>
      <c r="I203" s="40">
        <f t="shared" si="21"/>
        <v>89.882979166666658</v>
      </c>
    </row>
    <row r="204" spans="1:9" ht="24" customHeight="1">
      <c r="A204" s="207" t="s">
        <v>105</v>
      </c>
      <c r="B204" s="208"/>
      <c r="C204" s="207" t="s">
        <v>165</v>
      </c>
      <c r="D204" s="215"/>
      <c r="E204" s="208"/>
      <c r="F204" s="79">
        <v>53500</v>
      </c>
      <c r="G204" s="216">
        <v>68854.210000000006</v>
      </c>
      <c r="H204" s="217"/>
      <c r="I204" s="40">
        <f t="shared" si="21"/>
        <v>128.69945794392527</v>
      </c>
    </row>
    <row r="205" spans="1:9" ht="20.25" customHeight="1">
      <c r="A205" s="86">
        <v>3222</v>
      </c>
      <c r="B205" s="87"/>
      <c r="C205" s="197" t="s">
        <v>184</v>
      </c>
      <c r="D205" s="199"/>
      <c r="E205" s="198"/>
      <c r="F205" s="83">
        <v>275000</v>
      </c>
      <c r="G205" s="200">
        <v>244867.73</v>
      </c>
      <c r="H205" s="201"/>
      <c r="I205" s="40">
        <f t="shared" si="21"/>
        <v>89.042810909090903</v>
      </c>
    </row>
    <row r="206" spans="1:9" ht="20.25" customHeight="1">
      <c r="A206" s="153">
        <v>3223</v>
      </c>
      <c r="B206" s="155"/>
      <c r="C206" s="153" t="s">
        <v>164</v>
      </c>
      <c r="D206" s="154"/>
      <c r="E206" s="155"/>
      <c r="F206" s="156">
        <v>17500</v>
      </c>
      <c r="G206" s="200">
        <v>63.1</v>
      </c>
      <c r="H206" s="201"/>
      <c r="I206" s="40">
        <f t="shared" si="21"/>
        <v>0.3605714285714286</v>
      </c>
    </row>
    <row r="207" spans="1:9" ht="20.25" customHeight="1">
      <c r="A207" s="153">
        <v>3224</v>
      </c>
      <c r="B207" s="155"/>
      <c r="C207" s="197" t="s">
        <v>296</v>
      </c>
      <c r="D207" s="199"/>
      <c r="E207" s="198"/>
      <c r="F207" s="156">
        <v>5000</v>
      </c>
      <c r="G207" s="200">
        <v>4836.41</v>
      </c>
      <c r="H207" s="201"/>
      <c r="I207" s="40" t="e">
        <f>#REF!/F207*100</f>
        <v>#REF!</v>
      </c>
    </row>
    <row r="208" spans="1:9" ht="11.25" customHeight="1">
      <c r="A208" s="86">
        <v>3225</v>
      </c>
      <c r="B208" s="87"/>
      <c r="C208" s="197" t="s">
        <v>169</v>
      </c>
      <c r="D208" s="199"/>
      <c r="E208" s="198"/>
      <c r="F208" s="83">
        <v>30000</v>
      </c>
      <c r="G208" s="200">
        <v>25622.94</v>
      </c>
      <c r="H208" s="201"/>
      <c r="I208" s="54">
        <f t="shared" si="21"/>
        <v>85.40979999999999</v>
      </c>
    </row>
    <row r="209" spans="1:9" ht="22.5" customHeight="1">
      <c r="A209" s="153">
        <v>3227</v>
      </c>
      <c r="B209" s="155"/>
      <c r="C209" s="197" t="s">
        <v>297</v>
      </c>
      <c r="D209" s="199"/>
      <c r="E209" s="198"/>
      <c r="F209" s="156">
        <v>3000</v>
      </c>
      <c r="G209" s="200">
        <v>906.25</v>
      </c>
      <c r="H209" s="201"/>
      <c r="I209" s="54">
        <f t="shared" ref="I209" si="22">G209/F209*100</f>
        <v>30.208333333333332</v>
      </c>
    </row>
    <row r="210" spans="1:9" ht="11.25" customHeight="1">
      <c r="A210" s="218">
        <v>323</v>
      </c>
      <c r="B210" s="219"/>
      <c r="C210" s="218" t="s">
        <v>104</v>
      </c>
      <c r="D210" s="220"/>
      <c r="E210" s="219"/>
      <c r="F210" s="80">
        <v>24100</v>
      </c>
      <c r="G210" s="221">
        <f>SUM(G211:H214)</f>
        <v>24759.440000000002</v>
      </c>
      <c r="H210" s="222"/>
      <c r="I210" s="40">
        <f t="shared" si="21"/>
        <v>102.73626556016599</v>
      </c>
    </row>
    <row r="211" spans="1:9" ht="24" customHeight="1">
      <c r="A211" s="207">
        <v>3232</v>
      </c>
      <c r="B211" s="208"/>
      <c r="C211" s="207" t="s">
        <v>176</v>
      </c>
      <c r="D211" s="215"/>
      <c r="E211" s="208"/>
      <c r="F211" s="79">
        <v>2000</v>
      </c>
      <c r="G211" s="216">
        <v>6768.75</v>
      </c>
      <c r="H211" s="217"/>
      <c r="I211" s="40">
        <f t="shared" si="21"/>
        <v>338.4375</v>
      </c>
    </row>
    <row r="212" spans="1:9" ht="24" customHeight="1">
      <c r="A212" s="207">
        <v>3234</v>
      </c>
      <c r="B212" s="208"/>
      <c r="C212" s="207" t="s">
        <v>181</v>
      </c>
      <c r="D212" s="215"/>
      <c r="E212" s="208"/>
      <c r="F212" s="157">
        <v>15000</v>
      </c>
      <c r="G212" s="216">
        <v>11243.83</v>
      </c>
      <c r="H212" s="217"/>
      <c r="I212" s="40">
        <f t="shared" ref="I212" si="23">G212/F212*100</f>
        <v>74.958866666666665</v>
      </c>
    </row>
    <row r="213" spans="1:9" ht="19.5" customHeight="1">
      <c r="A213" s="86">
        <v>3236</v>
      </c>
      <c r="B213" s="87"/>
      <c r="C213" s="197" t="s">
        <v>241</v>
      </c>
      <c r="D213" s="199"/>
      <c r="E213" s="198"/>
      <c r="F213" s="83">
        <v>7000</v>
      </c>
      <c r="G213" s="200">
        <v>6745.25</v>
      </c>
      <c r="H213" s="201"/>
      <c r="I213" s="40">
        <f t="shared" si="21"/>
        <v>96.360714285714295</v>
      </c>
    </row>
    <row r="214" spans="1:9" ht="19.5" customHeight="1">
      <c r="A214" s="153">
        <v>3239</v>
      </c>
      <c r="B214" s="155"/>
      <c r="C214" s="197" t="s">
        <v>235</v>
      </c>
      <c r="D214" s="199"/>
      <c r="E214" s="198"/>
      <c r="F214" s="156">
        <v>100</v>
      </c>
      <c r="G214" s="200">
        <v>1.61</v>
      </c>
      <c r="H214" s="201"/>
      <c r="I214" s="40">
        <f t="shared" ref="I214" si="24">G214/F214*100</f>
        <v>1.6099999999999999</v>
      </c>
    </row>
    <row r="215" spans="1:9" s="62" customFormat="1" ht="19.5" customHeight="1">
      <c r="A215" s="90">
        <v>329</v>
      </c>
      <c r="B215" s="91"/>
      <c r="C215" s="192" t="s">
        <v>128</v>
      </c>
      <c r="D215" s="194"/>
      <c r="E215" s="193"/>
      <c r="F215" s="61">
        <v>5000</v>
      </c>
      <c r="G215" s="195">
        <v>10355.549999999999</v>
      </c>
      <c r="H215" s="196"/>
      <c r="I215" s="92">
        <f t="shared" si="21"/>
        <v>207.11099999999999</v>
      </c>
    </row>
    <row r="216" spans="1:9" ht="19.5" customHeight="1">
      <c r="A216" s="86">
        <v>3293</v>
      </c>
      <c r="B216" s="87"/>
      <c r="C216" s="197" t="s">
        <v>172</v>
      </c>
      <c r="D216" s="199"/>
      <c r="E216" s="198"/>
      <c r="F216" s="83">
        <v>4000</v>
      </c>
      <c r="G216" s="200">
        <v>9555.5499999999993</v>
      </c>
      <c r="H216" s="201"/>
      <c r="I216" s="40">
        <f t="shared" si="21"/>
        <v>238.88874999999996</v>
      </c>
    </row>
    <row r="217" spans="1:9" ht="19.5" customHeight="1">
      <c r="A217" s="86">
        <v>3296</v>
      </c>
      <c r="B217" s="87"/>
      <c r="C217" s="197" t="s">
        <v>221</v>
      </c>
      <c r="D217" s="199"/>
      <c r="E217" s="198"/>
      <c r="F217" s="83">
        <v>0</v>
      </c>
      <c r="G217" s="200">
        <v>0</v>
      </c>
      <c r="H217" s="201"/>
      <c r="I217" s="40" t="e">
        <f t="shared" si="21"/>
        <v>#DIV/0!</v>
      </c>
    </row>
    <row r="218" spans="1:9" ht="19.5" customHeight="1">
      <c r="A218" s="86">
        <v>3299</v>
      </c>
      <c r="B218" s="87"/>
      <c r="C218" s="197" t="s">
        <v>128</v>
      </c>
      <c r="D218" s="199"/>
      <c r="E218" s="198"/>
      <c r="F218" s="83">
        <v>1000</v>
      </c>
      <c r="G218" s="200">
        <v>800</v>
      </c>
      <c r="H218" s="201"/>
      <c r="I218" s="40">
        <f t="shared" si="21"/>
        <v>80</v>
      </c>
    </row>
    <row r="219" spans="1:9" s="62" customFormat="1" ht="19.5" customHeight="1">
      <c r="A219" s="192">
        <v>422</v>
      </c>
      <c r="B219" s="193"/>
      <c r="C219" s="192" t="s">
        <v>144</v>
      </c>
      <c r="D219" s="194"/>
      <c r="E219" s="193"/>
      <c r="F219" s="61">
        <v>25000</v>
      </c>
      <c r="G219" s="195">
        <v>26436.44</v>
      </c>
      <c r="H219" s="196"/>
      <c r="I219" s="92">
        <f>G219/F219*100</f>
        <v>105.74576</v>
      </c>
    </row>
    <row r="220" spans="1:9" ht="19.5" customHeight="1">
      <c r="A220" s="197">
        <v>4221</v>
      </c>
      <c r="B220" s="198"/>
      <c r="C220" s="197" t="s">
        <v>224</v>
      </c>
      <c r="D220" s="199"/>
      <c r="E220" s="198"/>
      <c r="F220" s="156">
        <v>25000</v>
      </c>
      <c r="G220" s="200">
        <v>24579.75</v>
      </c>
      <c r="H220" s="201"/>
      <c r="I220" s="54">
        <f t="shared" ref="I220:I223" si="25">G220/F220*100</f>
        <v>98.319000000000003</v>
      </c>
    </row>
    <row r="221" spans="1:9" ht="19.5" customHeight="1">
      <c r="A221" s="153">
        <v>4222</v>
      </c>
      <c r="B221" s="155"/>
      <c r="C221" s="197" t="s">
        <v>223</v>
      </c>
      <c r="D221" s="199"/>
      <c r="E221" s="198"/>
      <c r="F221" s="156">
        <v>0</v>
      </c>
      <c r="G221" s="200">
        <v>1856.69</v>
      </c>
      <c r="H221" s="201"/>
      <c r="I221" s="54" t="e">
        <f t="shared" si="25"/>
        <v>#DIV/0!</v>
      </c>
    </row>
    <row r="222" spans="1:9" s="62" customFormat="1" ht="19.5" customHeight="1">
      <c r="A222" s="192">
        <v>424</v>
      </c>
      <c r="B222" s="193"/>
      <c r="C222" s="192" t="s">
        <v>244</v>
      </c>
      <c r="D222" s="194"/>
      <c r="E222" s="193"/>
      <c r="F222" s="61">
        <v>500</v>
      </c>
      <c r="G222" s="195">
        <v>1082.29</v>
      </c>
      <c r="H222" s="196"/>
      <c r="I222" s="92">
        <f t="shared" si="25"/>
        <v>216.458</v>
      </c>
    </row>
    <row r="223" spans="1:9" ht="19.5" customHeight="1">
      <c r="A223" s="153">
        <v>42411</v>
      </c>
      <c r="B223" s="155"/>
      <c r="C223" s="197" t="s">
        <v>306</v>
      </c>
      <c r="D223" s="199"/>
      <c r="E223" s="198"/>
      <c r="F223" s="156">
        <v>500</v>
      </c>
      <c r="G223" s="200">
        <v>1082.29</v>
      </c>
      <c r="H223" s="201"/>
      <c r="I223" s="54">
        <f t="shared" si="25"/>
        <v>216.458</v>
      </c>
    </row>
    <row r="224" spans="1:9" s="47" customFormat="1" ht="57.75" customHeight="1">
      <c r="A224" s="233" t="s">
        <v>191</v>
      </c>
      <c r="B224" s="234"/>
      <c r="C224" s="233" t="s">
        <v>192</v>
      </c>
      <c r="D224" s="235"/>
      <c r="E224" s="234"/>
      <c r="F224" s="101">
        <v>28500</v>
      </c>
      <c r="G224" s="236">
        <v>28175.55</v>
      </c>
      <c r="H224" s="237"/>
      <c r="I224" s="102">
        <f>G224/F224*100</f>
        <v>98.861578947368429</v>
      </c>
    </row>
    <row r="225" spans="1:9" s="51" customFormat="1" ht="24" customHeight="1">
      <c r="A225" s="209" t="s">
        <v>180</v>
      </c>
      <c r="B225" s="210"/>
      <c r="C225" s="225" t="s">
        <v>145</v>
      </c>
      <c r="D225" s="226"/>
      <c r="E225" s="227"/>
      <c r="F225" s="103">
        <v>28500</v>
      </c>
      <c r="G225" s="228">
        <v>28175.55</v>
      </c>
      <c r="H225" s="229"/>
      <c r="I225" s="104">
        <f t="shared" ref="I225:I234" si="26">G225/F225*100</f>
        <v>98.861578947368429</v>
      </c>
    </row>
    <row r="226" spans="1:9" ht="11.25" customHeight="1">
      <c r="A226" s="218" t="s">
        <v>95</v>
      </c>
      <c r="B226" s="219"/>
      <c r="C226" s="218" t="s">
        <v>96</v>
      </c>
      <c r="D226" s="220"/>
      <c r="E226" s="219"/>
      <c r="F226" s="72">
        <v>28500</v>
      </c>
      <c r="G226" s="221">
        <v>28175.55</v>
      </c>
      <c r="H226" s="222"/>
      <c r="I226" s="40">
        <f t="shared" si="26"/>
        <v>98.861578947368429</v>
      </c>
    </row>
    <row r="227" spans="1:9" ht="11.25" customHeight="1">
      <c r="A227" s="218" t="s">
        <v>97</v>
      </c>
      <c r="B227" s="219"/>
      <c r="C227" s="218" t="s">
        <v>98</v>
      </c>
      <c r="D227" s="220"/>
      <c r="E227" s="219"/>
      <c r="F227" s="72">
        <v>28500</v>
      </c>
      <c r="G227" s="221">
        <v>28175.55</v>
      </c>
      <c r="H227" s="222"/>
      <c r="I227" s="40">
        <f t="shared" si="26"/>
        <v>98.861578947368429</v>
      </c>
    </row>
    <row r="228" spans="1:9" ht="22.5" customHeight="1">
      <c r="A228" s="218" t="s">
        <v>103</v>
      </c>
      <c r="B228" s="219"/>
      <c r="C228" s="218" t="s">
        <v>104</v>
      </c>
      <c r="D228" s="220"/>
      <c r="E228" s="219"/>
      <c r="F228" s="72">
        <v>11100</v>
      </c>
      <c r="G228" s="221">
        <v>10903.47</v>
      </c>
      <c r="H228" s="222"/>
      <c r="I228" s="40">
        <f t="shared" si="26"/>
        <v>98.229459459459463</v>
      </c>
    </row>
    <row r="229" spans="1:9" ht="24" customHeight="1">
      <c r="A229" s="207" t="s">
        <v>105</v>
      </c>
      <c r="B229" s="208"/>
      <c r="C229" s="207" t="s">
        <v>165</v>
      </c>
      <c r="D229" s="215"/>
      <c r="E229" s="208"/>
      <c r="F229" s="39">
        <v>11100</v>
      </c>
      <c r="G229" s="216">
        <v>10903.47</v>
      </c>
      <c r="H229" s="217"/>
      <c r="I229" s="40">
        <f t="shared" si="26"/>
        <v>98.229459459459463</v>
      </c>
    </row>
    <row r="230" spans="1:9">
      <c r="A230" s="218" t="s">
        <v>110</v>
      </c>
      <c r="B230" s="219"/>
      <c r="C230" s="213" t="s">
        <v>111</v>
      </c>
      <c r="D230" s="213"/>
      <c r="E230" s="213"/>
      <c r="F230" s="41">
        <v>200</v>
      </c>
      <c r="G230" s="214">
        <v>182.5</v>
      </c>
      <c r="H230" s="214"/>
      <c r="I230" s="40">
        <f t="shared" si="26"/>
        <v>91.25</v>
      </c>
    </row>
    <row r="231" spans="1:9">
      <c r="A231" s="207" t="s">
        <v>125</v>
      </c>
      <c r="B231" s="208"/>
      <c r="C231" s="211" t="s">
        <v>235</v>
      </c>
      <c r="D231" s="211"/>
      <c r="E231" s="211"/>
      <c r="F231" s="39">
        <v>200</v>
      </c>
      <c r="G231" s="212">
        <v>182.5</v>
      </c>
      <c r="H231" s="212"/>
      <c r="I231" s="40">
        <f t="shared" si="26"/>
        <v>91.25</v>
      </c>
    </row>
    <row r="232" spans="1:9">
      <c r="A232" s="218" t="s">
        <v>127</v>
      </c>
      <c r="B232" s="219"/>
      <c r="C232" s="213" t="s">
        <v>128</v>
      </c>
      <c r="D232" s="213"/>
      <c r="E232" s="213"/>
      <c r="F232" s="41">
        <v>17200</v>
      </c>
      <c r="G232" s="214">
        <v>17089.580000000002</v>
      </c>
      <c r="H232" s="214"/>
      <c r="I232" s="40">
        <f t="shared" si="26"/>
        <v>99.358023255813961</v>
      </c>
    </row>
    <row r="233" spans="1:9" ht="25.5" customHeight="1">
      <c r="A233" s="207">
        <v>3291</v>
      </c>
      <c r="B233" s="208"/>
      <c r="C233" s="211" t="s">
        <v>193</v>
      </c>
      <c r="D233" s="211"/>
      <c r="E233" s="211"/>
      <c r="F233" s="39">
        <v>15200</v>
      </c>
      <c r="G233" s="212">
        <v>15103.68</v>
      </c>
      <c r="H233" s="212"/>
      <c r="I233" s="40">
        <f t="shared" si="26"/>
        <v>99.366315789473688</v>
      </c>
    </row>
    <row r="234" spans="1:9">
      <c r="A234" s="207">
        <v>3293</v>
      </c>
      <c r="B234" s="208"/>
      <c r="C234" s="211" t="s">
        <v>172</v>
      </c>
      <c r="D234" s="211"/>
      <c r="E234" s="211"/>
      <c r="F234" s="39">
        <v>2000</v>
      </c>
      <c r="G234" s="212">
        <v>1985.9</v>
      </c>
      <c r="H234" s="212"/>
      <c r="I234" s="40">
        <f t="shared" si="26"/>
        <v>99.295000000000002</v>
      </c>
    </row>
    <row r="235" spans="1:9" s="47" customFormat="1" ht="57.75" customHeight="1">
      <c r="A235" s="202" t="s">
        <v>194</v>
      </c>
      <c r="B235" s="202"/>
      <c r="C235" s="202" t="s">
        <v>195</v>
      </c>
      <c r="D235" s="202"/>
      <c r="E235" s="202"/>
      <c r="F235" s="101">
        <v>164400</v>
      </c>
      <c r="G235" s="203">
        <v>4337.5</v>
      </c>
      <c r="H235" s="203"/>
      <c r="I235" s="102">
        <f>G235/F235*100</f>
        <v>2.6383819951338197</v>
      </c>
    </row>
    <row r="236" spans="1:9" s="51" customFormat="1" ht="24" customHeight="1">
      <c r="A236" s="204" t="s">
        <v>180</v>
      </c>
      <c r="B236" s="204"/>
      <c r="C236" s="205" t="s">
        <v>145</v>
      </c>
      <c r="D236" s="205"/>
      <c r="E236" s="205"/>
      <c r="F236" s="103">
        <v>164400</v>
      </c>
      <c r="G236" s="206">
        <v>4337.5</v>
      </c>
      <c r="H236" s="206"/>
      <c r="I236" s="104">
        <f t="shared" ref="I236:I240" si="27">G236/F236*100</f>
        <v>2.6383819951338197</v>
      </c>
    </row>
    <row r="237" spans="1:9">
      <c r="A237" s="213" t="s">
        <v>95</v>
      </c>
      <c r="B237" s="213"/>
      <c r="C237" s="213" t="s">
        <v>96</v>
      </c>
      <c r="D237" s="213"/>
      <c r="E237" s="213"/>
      <c r="F237" s="41">
        <v>164400</v>
      </c>
      <c r="G237" s="214">
        <v>4337.5</v>
      </c>
      <c r="H237" s="214"/>
      <c r="I237" s="40">
        <f t="shared" si="27"/>
        <v>2.6383819951338197</v>
      </c>
    </row>
    <row r="238" spans="1:9">
      <c r="A238" s="213">
        <v>32</v>
      </c>
      <c r="B238" s="213"/>
      <c r="C238" s="213" t="s">
        <v>98</v>
      </c>
      <c r="D238" s="213"/>
      <c r="E238" s="213"/>
      <c r="F238" s="41">
        <v>164400</v>
      </c>
      <c r="G238" s="214">
        <v>4337.5</v>
      </c>
      <c r="H238" s="214"/>
      <c r="I238" s="40">
        <f t="shared" si="27"/>
        <v>2.6383819951338197</v>
      </c>
    </row>
    <row r="239" spans="1:9" ht="20.25" customHeight="1">
      <c r="A239" s="207">
        <v>3232</v>
      </c>
      <c r="B239" s="208"/>
      <c r="C239" s="211" t="s">
        <v>176</v>
      </c>
      <c r="D239" s="211"/>
      <c r="E239" s="211"/>
      <c r="F239" s="39">
        <v>164400</v>
      </c>
      <c r="G239" s="212">
        <v>4337.5</v>
      </c>
      <c r="H239" s="212"/>
      <c r="I239" s="40">
        <f t="shared" si="27"/>
        <v>2.6383819951338197</v>
      </c>
    </row>
    <row r="240" spans="1:9" ht="18.75" hidden="1" customHeight="1">
      <c r="A240" s="207" t="s">
        <v>114</v>
      </c>
      <c r="B240" s="208"/>
      <c r="C240" s="211" t="s">
        <v>115</v>
      </c>
      <c r="D240" s="211"/>
      <c r="E240" s="211"/>
      <c r="F240" s="39"/>
      <c r="G240" s="212"/>
      <c r="H240" s="212"/>
      <c r="I240" s="40" t="e">
        <f t="shared" si="27"/>
        <v>#DIV/0!</v>
      </c>
    </row>
    <row r="241" spans="1:9" s="47" customFormat="1" ht="57.75" customHeight="1">
      <c r="A241" s="202" t="s">
        <v>196</v>
      </c>
      <c r="B241" s="202"/>
      <c r="C241" s="202" t="s">
        <v>197</v>
      </c>
      <c r="D241" s="202"/>
      <c r="E241" s="202"/>
      <c r="F241" s="101">
        <v>156000</v>
      </c>
      <c r="G241" s="203">
        <v>116650.84</v>
      </c>
      <c r="H241" s="203"/>
      <c r="I241" s="102">
        <f>G241/F241*100</f>
        <v>74.77617948717949</v>
      </c>
    </row>
    <row r="242" spans="1:9" s="51" customFormat="1" ht="24" customHeight="1">
      <c r="A242" s="204" t="s">
        <v>180</v>
      </c>
      <c r="B242" s="204"/>
      <c r="C242" s="205" t="s">
        <v>145</v>
      </c>
      <c r="D242" s="205"/>
      <c r="E242" s="205"/>
      <c r="F242" s="103">
        <v>156000</v>
      </c>
      <c r="G242" s="206">
        <v>116650.84</v>
      </c>
      <c r="H242" s="206"/>
      <c r="I242" s="104">
        <f t="shared" ref="I242:I278" si="28">G242/F242*100</f>
        <v>74.77617948717949</v>
      </c>
    </row>
    <row r="243" spans="1:9">
      <c r="A243" s="213" t="s">
        <v>95</v>
      </c>
      <c r="B243" s="213"/>
      <c r="C243" s="213" t="s">
        <v>96</v>
      </c>
      <c r="D243" s="213"/>
      <c r="E243" s="213"/>
      <c r="F243" s="41">
        <v>156000</v>
      </c>
      <c r="G243" s="214">
        <v>116650.84</v>
      </c>
      <c r="H243" s="214"/>
      <c r="I243" s="40">
        <f t="shared" si="28"/>
        <v>74.77617948717949</v>
      </c>
    </row>
    <row r="244" spans="1:9">
      <c r="A244" s="218">
        <v>311</v>
      </c>
      <c r="B244" s="219"/>
      <c r="C244" s="218" t="s">
        <v>185</v>
      </c>
      <c r="D244" s="220"/>
      <c r="E244" s="219"/>
      <c r="F244" s="41">
        <v>113500</v>
      </c>
      <c r="G244" s="221">
        <v>55506.15</v>
      </c>
      <c r="H244" s="222"/>
      <c r="I244" s="40">
        <f t="shared" si="28"/>
        <v>48.904096916299558</v>
      </c>
    </row>
    <row r="245" spans="1:9">
      <c r="A245" s="207">
        <v>3111</v>
      </c>
      <c r="B245" s="208"/>
      <c r="C245" s="207" t="s">
        <v>186</v>
      </c>
      <c r="D245" s="215"/>
      <c r="E245" s="208"/>
      <c r="F245" s="39">
        <v>113500</v>
      </c>
      <c r="G245" s="216">
        <v>55506.15</v>
      </c>
      <c r="H245" s="217"/>
      <c r="I245" s="40">
        <f t="shared" si="28"/>
        <v>48.904096916299558</v>
      </c>
    </row>
    <row r="246" spans="1:9">
      <c r="A246" s="218">
        <v>312</v>
      </c>
      <c r="B246" s="219"/>
      <c r="C246" s="218" t="s">
        <v>146</v>
      </c>
      <c r="D246" s="220"/>
      <c r="E246" s="219"/>
      <c r="F246" s="41">
        <v>4500</v>
      </c>
      <c r="G246" s="221">
        <v>50549.42</v>
      </c>
      <c r="H246" s="222"/>
      <c r="I246" s="40">
        <f t="shared" si="28"/>
        <v>1123.3204444444445</v>
      </c>
    </row>
    <row r="247" spans="1:9">
      <c r="A247" s="223">
        <v>3121</v>
      </c>
      <c r="B247" s="223"/>
      <c r="C247" s="223" t="s">
        <v>146</v>
      </c>
      <c r="D247" s="223"/>
      <c r="E247" s="223"/>
      <c r="F247" s="53">
        <v>4500</v>
      </c>
      <c r="G247" s="224">
        <v>50549.42</v>
      </c>
      <c r="H247" s="224"/>
      <c r="I247" s="54">
        <f t="shared" si="28"/>
        <v>1123.3204444444445</v>
      </c>
    </row>
    <row r="248" spans="1:9" s="62" customFormat="1" ht="12.75" customHeight="1">
      <c r="A248" s="59">
        <v>313</v>
      </c>
      <c r="B248" s="60"/>
      <c r="C248" s="230" t="s">
        <v>147</v>
      </c>
      <c r="D248" s="231"/>
      <c r="E248" s="232"/>
      <c r="F248" s="61">
        <v>23000</v>
      </c>
      <c r="G248" s="195">
        <v>9170.91</v>
      </c>
      <c r="H248" s="196"/>
      <c r="I248" s="54">
        <f t="shared" si="28"/>
        <v>39.873521739130439</v>
      </c>
    </row>
    <row r="249" spans="1:9">
      <c r="A249" s="55">
        <v>3132</v>
      </c>
      <c r="B249" s="56"/>
      <c r="C249" s="63" t="s">
        <v>187</v>
      </c>
      <c r="D249" s="64"/>
      <c r="E249" s="65"/>
      <c r="F249" s="53">
        <v>22500</v>
      </c>
      <c r="G249" s="57"/>
      <c r="H249" s="58">
        <v>9140.94</v>
      </c>
      <c r="I249" s="54">
        <f t="shared" si="28"/>
        <v>0</v>
      </c>
    </row>
    <row r="250" spans="1:9" ht="33.75" customHeight="1">
      <c r="A250" s="55">
        <v>3133</v>
      </c>
      <c r="B250" s="56"/>
      <c r="C250" s="257" t="s">
        <v>188</v>
      </c>
      <c r="D250" s="258"/>
      <c r="E250" s="259"/>
      <c r="F250" s="53">
        <v>500</v>
      </c>
      <c r="G250" s="200">
        <v>29.97</v>
      </c>
      <c r="H250" s="201"/>
      <c r="I250" s="54">
        <f t="shared" si="28"/>
        <v>5.9939999999999998</v>
      </c>
    </row>
    <row r="251" spans="1:9" ht="26.25" customHeight="1">
      <c r="A251" s="218" t="s">
        <v>99</v>
      </c>
      <c r="B251" s="219"/>
      <c r="C251" s="218" t="s">
        <v>100</v>
      </c>
      <c r="D251" s="220"/>
      <c r="E251" s="219"/>
      <c r="F251" s="41">
        <v>1000</v>
      </c>
      <c r="G251" s="221">
        <v>750</v>
      </c>
      <c r="H251" s="222"/>
      <c r="I251" s="54">
        <f t="shared" si="28"/>
        <v>75</v>
      </c>
    </row>
    <row r="252" spans="1:9">
      <c r="A252" s="207" t="s">
        <v>101</v>
      </c>
      <c r="B252" s="208"/>
      <c r="C252" s="207" t="s">
        <v>166</v>
      </c>
      <c r="D252" s="215"/>
      <c r="E252" s="208"/>
      <c r="F252" s="39"/>
      <c r="G252" s="216"/>
      <c r="H252" s="217"/>
      <c r="I252" s="54" t="e">
        <f t="shared" si="28"/>
        <v>#DIV/0!</v>
      </c>
    </row>
    <row r="253" spans="1:9" ht="21.75" customHeight="1">
      <c r="A253" s="45">
        <v>3212</v>
      </c>
      <c r="B253" s="46"/>
      <c r="C253" s="260" t="s">
        <v>189</v>
      </c>
      <c r="D253" s="261"/>
      <c r="E253" s="262"/>
      <c r="F253" s="39">
        <v>1000</v>
      </c>
      <c r="G253" s="216">
        <v>750</v>
      </c>
      <c r="H253" s="217"/>
      <c r="I253" s="54">
        <f t="shared" si="28"/>
        <v>75</v>
      </c>
    </row>
    <row r="254" spans="1:9" ht="21.75" hidden="1" customHeight="1">
      <c r="A254" s="207" t="s">
        <v>102</v>
      </c>
      <c r="B254" s="208"/>
      <c r="C254" s="207" t="s">
        <v>167</v>
      </c>
      <c r="D254" s="215"/>
      <c r="E254" s="208"/>
      <c r="F254" s="39"/>
      <c r="G254" s="216"/>
      <c r="H254" s="217"/>
      <c r="I254" s="54" t="e">
        <f t="shared" si="28"/>
        <v>#DIV/0!</v>
      </c>
    </row>
    <row r="255" spans="1:9" hidden="1">
      <c r="A255" s="218" t="s">
        <v>103</v>
      </c>
      <c r="B255" s="219"/>
      <c r="C255" s="218" t="s">
        <v>104</v>
      </c>
      <c r="D255" s="220"/>
      <c r="E255" s="219"/>
      <c r="F255" s="41"/>
      <c r="G255" s="221"/>
      <c r="H255" s="222"/>
      <c r="I255" s="54" t="e">
        <f t="shared" si="28"/>
        <v>#DIV/0!</v>
      </c>
    </row>
    <row r="256" spans="1:9" hidden="1">
      <c r="A256" s="213" t="s">
        <v>97</v>
      </c>
      <c r="B256" s="213"/>
      <c r="C256" s="213" t="s">
        <v>98</v>
      </c>
      <c r="D256" s="213"/>
      <c r="E256" s="213"/>
      <c r="F256" s="41"/>
      <c r="G256" s="214"/>
      <c r="H256" s="214"/>
      <c r="I256" s="54" t="e">
        <f t="shared" si="28"/>
        <v>#DIV/0!</v>
      </c>
    </row>
    <row r="257" spans="1:9" hidden="1">
      <c r="A257" s="218" t="s">
        <v>99</v>
      </c>
      <c r="B257" s="219"/>
      <c r="C257" s="218" t="s">
        <v>100</v>
      </c>
      <c r="D257" s="220"/>
      <c r="E257" s="219"/>
      <c r="F257" s="41"/>
      <c r="G257" s="221"/>
      <c r="H257" s="222"/>
      <c r="I257" s="54" t="e">
        <f t="shared" si="28"/>
        <v>#DIV/0!</v>
      </c>
    </row>
    <row r="258" spans="1:9" hidden="1">
      <c r="A258" s="207" t="s">
        <v>101</v>
      </c>
      <c r="B258" s="208"/>
      <c r="C258" s="207" t="s">
        <v>166</v>
      </c>
      <c r="D258" s="215"/>
      <c r="E258" s="208"/>
      <c r="F258" s="39"/>
      <c r="G258" s="216"/>
      <c r="H258" s="217"/>
      <c r="I258" s="54" t="e">
        <f t="shared" si="28"/>
        <v>#DIV/0!</v>
      </c>
    </row>
    <row r="259" spans="1:9" ht="21.75" hidden="1" customHeight="1">
      <c r="A259" s="207" t="s">
        <v>102</v>
      </c>
      <c r="B259" s="208"/>
      <c r="C259" s="207" t="s">
        <v>167</v>
      </c>
      <c r="D259" s="215"/>
      <c r="E259" s="208"/>
      <c r="F259" s="39"/>
      <c r="G259" s="216"/>
      <c r="H259" s="217"/>
      <c r="I259" s="54" t="e">
        <f t="shared" si="28"/>
        <v>#DIV/0!</v>
      </c>
    </row>
    <row r="260" spans="1:9" hidden="1">
      <c r="A260" s="218" t="s">
        <v>103</v>
      </c>
      <c r="B260" s="219"/>
      <c r="C260" s="218" t="s">
        <v>104</v>
      </c>
      <c r="D260" s="220"/>
      <c r="E260" s="219"/>
      <c r="F260" s="41"/>
      <c r="G260" s="221"/>
      <c r="H260" s="222"/>
      <c r="I260" s="54" t="e">
        <f t="shared" si="28"/>
        <v>#DIV/0!</v>
      </c>
    </row>
    <row r="261" spans="1:9" ht="24" hidden="1" customHeight="1">
      <c r="A261" s="207" t="s">
        <v>105</v>
      </c>
      <c r="B261" s="208"/>
      <c r="C261" s="207" t="s">
        <v>165</v>
      </c>
      <c r="D261" s="215"/>
      <c r="E261" s="208"/>
      <c r="F261" s="39"/>
      <c r="G261" s="216"/>
      <c r="H261" s="217"/>
      <c r="I261" s="54" t="e">
        <f t="shared" si="28"/>
        <v>#DIV/0!</v>
      </c>
    </row>
    <row r="262" spans="1:9" hidden="1">
      <c r="A262" s="207">
        <v>3222</v>
      </c>
      <c r="B262" s="208"/>
      <c r="C262" s="207" t="s">
        <v>163</v>
      </c>
      <c r="D262" s="215"/>
      <c r="E262" s="208"/>
      <c r="F262" s="39"/>
      <c r="G262" s="216"/>
      <c r="H262" s="217"/>
      <c r="I262" s="54" t="e">
        <f t="shared" si="28"/>
        <v>#DIV/0!</v>
      </c>
    </row>
    <row r="263" spans="1:9" ht="27" hidden="1" customHeight="1">
      <c r="A263" s="207" t="s">
        <v>106</v>
      </c>
      <c r="B263" s="208"/>
      <c r="C263" s="207" t="s">
        <v>164</v>
      </c>
      <c r="D263" s="215"/>
      <c r="E263" s="208"/>
      <c r="F263" s="39"/>
      <c r="G263" s="216"/>
      <c r="H263" s="217"/>
      <c r="I263" s="40" t="e">
        <f t="shared" si="28"/>
        <v>#DIV/0!</v>
      </c>
    </row>
    <row r="264" spans="1:9" ht="23.25" hidden="1" customHeight="1">
      <c r="A264" s="207">
        <v>3224</v>
      </c>
      <c r="B264" s="208"/>
      <c r="C264" s="207" t="s">
        <v>168</v>
      </c>
      <c r="D264" s="215"/>
      <c r="E264" s="208"/>
      <c r="F264" s="39"/>
      <c r="G264" s="216"/>
      <c r="H264" s="217"/>
      <c r="I264" s="40" t="e">
        <f t="shared" si="28"/>
        <v>#DIV/0!</v>
      </c>
    </row>
    <row r="265" spans="1:9" hidden="1">
      <c r="A265" s="207" t="s">
        <v>107</v>
      </c>
      <c r="B265" s="208"/>
      <c r="C265" s="207" t="s">
        <v>169</v>
      </c>
      <c r="D265" s="215"/>
      <c r="E265" s="208"/>
      <c r="F265" s="39"/>
      <c r="G265" s="216"/>
      <c r="H265" s="217"/>
      <c r="I265" s="40" t="e">
        <f t="shared" si="28"/>
        <v>#DIV/0!</v>
      </c>
    </row>
    <row r="266" spans="1:9" hidden="1">
      <c r="A266" s="207" t="s">
        <v>108</v>
      </c>
      <c r="B266" s="208"/>
      <c r="C266" s="207" t="s">
        <v>109</v>
      </c>
      <c r="D266" s="215"/>
      <c r="E266" s="208"/>
      <c r="F266" s="39"/>
      <c r="G266" s="216"/>
      <c r="H266" s="217"/>
      <c r="I266" s="40" t="e">
        <f t="shared" si="28"/>
        <v>#DIV/0!</v>
      </c>
    </row>
    <row r="267" spans="1:9">
      <c r="A267" s="218" t="s">
        <v>110</v>
      </c>
      <c r="B267" s="219"/>
      <c r="C267" s="213" t="s">
        <v>111</v>
      </c>
      <c r="D267" s="213"/>
      <c r="E267" s="213"/>
      <c r="F267" s="41">
        <v>11500</v>
      </c>
      <c r="G267" s="214">
        <v>0</v>
      </c>
      <c r="H267" s="214"/>
      <c r="I267" s="40">
        <f t="shared" si="28"/>
        <v>0</v>
      </c>
    </row>
    <row r="268" spans="1:9" ht="21.75" hidden="1" customHeight="1">
      <c r="A268" s="207" t="s">
        <v>112</v>
      </c>
      <c r="B268" s="208"/>
      <c r="C268" s="211" t="s">
        <v>170</v>
      </c>
      <c r="D268" s="211"/>
      <c r="E268" s="211"/>
      <c r="F268" s="39"/>
      <c r="G268" s="212"/>
      <c r="H268" s="212"/>
      <c r="I268" s="40" t="e">
        <f t="shared" si="28"/>
        <v>#DIV/0!</v>
      </c>
    </row>
    <row r="269" spans="1:9" ht="20.25" hidden="1" customHeight="1">
      <c r="A269" s="207">
        <v>3232</v>
      </c>
      <c r="B269" s="208"/>
      <c r="C269" s="211" t="s">
        <v>113</v>
      </c>
      <c r="D269" s="211"/>
      <c r="E269" s="211"/>
      <c r="F269" s="39"/>
      <c r="G269" s="212"/>
      <c r="H269" s="212"/>
      <c r="I269" s="40" t="e">
        <f t="shared" si="28"/>
        <v>#DIV/0!</v>
      </c>
    </row>
    <row r="270" spans="1:9" ht="18.75" hidden="1" customHeight="1">
      <c r="A270" s="207" t="s">
        <v>114</v>
      </c>
      <c r="B270" s="208"/>
      <c r="C270" s="211" t="s">
        <v>115</v>
      </c>
      <c r="D270" s="211"/>
      <c r="E270" s="211"/>
      <c r="F270" s="39"/>
      <c r="G270" s="212"/>
      <c r="H270" s="212"/>
      <c r="I270" s="40" t="e">
        <f t="shared" si="28"/>
        <v>#DIV/0!</v>
      </c>
    </row>
    <row r="271" spans="1:9" ht="17.25" hidden="1" customHeight="1">
      <c r="A271" s="207" t="s">
        <v>116</v>
      </c>
      <c r="B271" s="208"/>
      <c r="C271" s="211" t="s">
        <v>117</v>
      </c>
      <c r="D271" s="211"/>
      <c r="E271" s="211"/>
      <c r="F271" s="39"/>
      <c r="G271" s="212"/>
      <c r="H271" s="212"/>
      <c r="I271" s="40" t="e">
        <f t="shared" si="28"/>
        <v>#DIV/0!</v>
      </c>
    </row>
    <row r="272" spans="1:9" hidden="1">
      <c r="A272" s="207" t="s">
        <v>118</v>
      </c>
      <c r="B272" s="208"/>
      <c r="C272" s="211" t="s">
        <v>171</v>
      </c>
      <c r="D272" s="211"/>
      <c r="E272" s="211"/>
      <c r="F272" s="39"/>
      <c r="G272" s="212"/>
      <c r="H272" s="212"/>
      <c r="I272" s="40" t="e">
        <f t="shared" si="28"/>
        <v>#DIV/0!</v>
      </c>
    </row>
    <row r="273" spans="1:9" ht="20.25" customHeight="1">
      <c r="A273" s="207" t="s">
        <v>119</v>
      </c>
      <c r="B273" s="208"/>
      <c r="C273" s="211" t="s">
        <v>120</v>
      </c>
      <c r="D273" s="211"/>
      <c r="E273" s="211"/>
      <c r="F273" s="39">
        <v>1500</v>
      </c>
      <c r="G273" s="212">
        <v>0</v>
      </c>
      <c r="H273" s="212"/>
      <c r="I273" s="40">
        <f t="shared" si="28"/>
        <v>0</v>
      </c>
    </row>
    <row r="274" spans="1:9">
      <c r="A274" s="207" t="s">
        <v>121</v>
      </c>
      <c r="B274" s="208"/>
      <c r="C274" s="211" t="s">
        <v>236</v>
      </c>
      <c r="D274" s="211"/>
      <c r="E274" s="211"/>
      <c r="F274" s="39">
        <v>10000</v>
      </c>
      <c r="G274" s="212">
        <v>0</v>
      </c>
      <c r="H274" s="212"/>
      <c r="I274" s="40">
        <f t="shared" si="28"/>
        <v>0</v>
      </c>
    </row>
    <row r="275" spans="1:9">
      <c r="A275" s="218" t="s">
        <v>127</v>
      </c>
      <c r="B275" s="219"/>
      <c r="C275" s="213" t="s">
        <v>128</v>
      </c>
      <c r="D275" s="213"/>
      <c r="E275" s="213"/>
      <c r="F275" s="41">
        <v>1000</v>
      </c>
      <c r="G275" s="214">
        <v>0</v>
      </c>
      <c r="H275" s="214"/>
      <c r="I275" s="40">
        <f t="shared" si="28"/>
        <v>0</v>
      </c>
    </row>
    <row r="276" spans="1:9">
      <c r="A276" s="207">
        <v>3296</v>
      </c>
      <c r="B276" s="208"/>
      <c r="C276" s="211" t="s">
        <v>173</v>
      </c>
      <c r="D276" s="211"/>
      <c r="E276" s="211"/>
      <c r="F276" s="39">
        <v>1000</v>
      </c>
      <c r="G276" s="212">
        <v>0</v>
      </c>
      <c r="H276" s="212"/>
      <c r="I276" s="40">
        <f t="shared" si="28"/>
        <v>0</v>
      </c>
    </row>
    <row r="277" spans="1:9">
      <c r="A277" s="218" t="s">
        <v>136</v>
      </c>
      <c r="B277" s="219"/>
      <c r="C277" s="213" t="s">
        <v>137</v>
      </c>
      <c r="D277" s="213"/>
      <c r="E277" s="213"/>
      <c r="F277" s="41">
        <v>1500</v>
      </c>
      <c r="G277" s="214">
        <v>674.36</v>
      </c>
      <c r="H277" s="214"/>
      <c r="I277" s="40">
        <f t="shared" si="28"/>
        <v>44.957333333333331</v>
      </c>
    </row>
    <row r="278" spans="1:9" ht="20.25" customHeight="1">
      <c r="A278" s="207">
        <v>3433</v>
      </c>
      <c r="B278" s="208"/>
      <c r="C278" s="211" t="s">
        <v>190</v>
      </c>
      <c r="D278" s="211"/>
      <c r="E278" s="211"/>
      <c r="F278" s="39">
        <v>1500</v>
      </c>
      <c r="G278" s="212">
        <v>674.36</v>
      </c>
      <c r="H278" s="212"/>
      <c r="I278" s="40">
        <f t="shared" si="28"/>
        <v>44.957333333333331</v>
      </c>
    </row>
    <row r="279" spans="1:9" s="47" customFormat="1" ht="57.75" customHeight="1">
      <c r="A279" s="202" t="s">
        <v>198</v>
      </c>
      <c r="B279" s="202"/>
      <c r="C279" s="202" t="s">
        <v>199</v>
      </c>
      <c r="D279" s="202"/>
      <c r="E279" s="202"/>
      <c r="F279" s="101">
        <v>463500</v>
      </c>
      <c r="G279" s="203">
        <f>SUM(G280+G311)</f>
        <v>454058.41000000003</v>
      </c>
      <c r="H279" s="203"/>
      <c r="I279" s="102">
        <f>G279/F279*100</f>
        <v>97.962979503775628</v>
      </c>
    </row>
    <row r="280" spans="1:9" s="51" customFormat="1" ht="24" customHeight="1">
      <c r="A280" s="204" t="s">
        <v>180</v>
      </c>
      <c r="B280" s="204"/>
      <c r="C280" s="205" t="s">
        <v>145</v>
      </c>
      <c r="D280" s="205"/>
      <c r="E280" s="205"/>
      <c r="F280" s="103">
        <v>133500</v>
      </c>
      <c r="G280" s="206">
        <v>124058.41</v>
      </c>
      <c r="H280" s="206"/>
      <c r="I280" s="104">
        <f t="shared" ref="I280:I310" si="29">G280/F280*100</f>
        <v>92.927647940074905</v>
      </c>
    </row>
    <row r="281" spans="1:9">
      <c r="A281" s="213" t="s">
        <v>95</v>
      </c>
      <c r="B281" s="213"/>
      <c r="C281" s="213" t="s">
        <v>96</v>
      </c>
      <c r="D281" s="213"/>
      <c r="E281" s="213"/>
      <c r="F281" s="41">
        <v>133500</v>
      </c>
      <c r="G281" s="214">
        <v>124058.41</v>
      </c>
      <c r="H281" s="214"/>
      <c r="I281" s="40">
        <f t="shared" si="29"/>
        <v>92.927647940074905</v>
      </c>
    </row>
    <row r="282" spans="1:9">
      <c r="A282" s="218">
        <v>311</v>
      </c>
      <c r="B282" s="219"/>
      <c r="C282" s="218" t="s">
        <v>185</v>
      </c>
      <c r="D282" s="220"/>
      <c r="E282" s="219"/>
      <c r="F282" s="41">
        <v>77000</v>
      </c>
      <c r="G282" s="221">
        <v>68241.570000000007</v>
      </c>
      <c r="H282" s="222"/>
      <c r="I282" s="40">
        <f t="shared" si="29"/>
        <v>88.625415584415592</v>
      </c>
    </row>
    <row r="283" spans="1:9">
      <c r="A283" s="207">
        <v>3111</v>
      </c>
      <c r="B283" s="208"/>
      <c r="C283" s="207" t="s">
        <v>186</v>
      </c>
      <c r="D283" s="215"/>
      <c r="E283" s="208"/>
      <c r="F283" s="39">
        <v>77000</v>
      </c>
      <c r="G283" s="216">
        <v>68241.570000000007</v>
      </c>
      <c r="H283" s="217"/>
      <c r="I283" s="40">
        <f t="shared" si="29"/>
        <v>88.625415584415592</v>
      </c>
    </row>
    <row r="284" spans="1:9">
      <c r="A284" s="218">
        <v>312</v>
      </c>
      <c r="B284" s="219"/>
      <c r="C284" s="218" t="s">
        <v>146</v>
      </c>
      <c r="D284" s="220"/>
      <c r="E284" s="219"/>
      <c r="F284" s="41">
        <v>20000</v>
      </c>
      <c r="G284" s="221">
        <v>33781.050000000003</v>
      </c>
      <c r="H284" s="222"/>
      <c r="I284" s="40">
        <f t="shared" si="29"/>
        <v>168.90525</v>
      </c>
    </row>
    <row r="285" spans="1:9">
      <c r="A285" s="223">
        <v>3121</v>
      </c>
      <c r="B285" s="223"/>
      <c r="C285" s="223" t="s">
        <v>146</v>
      </c>
      <c r="D285" s="223"/>
      <c r="E285" s="223"/>
      <c r="F285" s="53">
        <v>20000</v>
      </c>
      <c r="G285" s="224">
        <v>33781.050000000003</v>
      </c>
      <c r="H285" s="224"/>
      <c r="I285" s="54">
        <f t="shared" si="29"/>
        <v>168.90525</v>
      </c>
    </row>
    <row r="286" spans="1:9" s="62" customFormat="1" ht="12.75" customHeight="1">
      <c r="A286" s="59">
        <v>313</v>
      </c>
      <c r="B286" s="60"/>
      <c r="C286" s="230" t="s">
        <v>147</v>
      </c>
      <c r="D286" s="231"/>
      <c r="E286" s="232"/>
      <c r="F286" s="61">
        <v>26000</v>
      </c>
      <c r="G286" s="195">
        <v>16093.17</v>
      </c>
      <c r="H286" s="196"/>
      <c r="I286" s="54">
        <f t="shared" si="29"/>
        <v>61.896807692307689</v>
      </c>
    </row>
    <row r="287" spans="1:9">
      <c r="A287" s="55">
        <v>3132</v>
      </c>
      <c r="B287" s="56"/>
      <c r="C287" s="63" t="s">
        <v>187</v>
      </c>
      <c r="D287" s="64"/>
      <c r="E287" s="65"/>
      <c r="F287" s="53">
        <v>26000</v>
      </c>
      <c r="G287" s="200">
        <v>16093.17</v>
      </c>
      <c r="H287" s="201"/>
      <c r="I287" s="54">
        <f t="shared" si="29"/>
        <v>61.896807692307689</v>
      </c>
    </row>
    <row r="288" spans="1:9" ht="20.25" customHeight="1">
      <c r="A288" s="218" t="s">
        <v>99</v>
      </c>
      <c r="B288" s="219"/>
      <c r="C288" s="218" t="s">
        <v>100</v>
      </c>
      <c r="D288" s="220"/>
      <c r="E288" s="219"/>
      <c r="F288" s="41">
        <v>4500</v>
      </c>
      <c r="G288" s="221">
        <v>3887.62</v>
      </c>
      <c r="H288" s="222"/>
      <c r="I288" s="54">
        <f t="shared" si="29"/>
        <v>86.391555555555556</v>
      </c>
    </row>
    <row r="289" spans="1:9">
      <c r="A289" s="207" t="s">
        <v>101</v>
      </c>
      <c r="B289" s="208"/>
      <c r="C289" s="207" t="s">
        <v>166</v>
      </c>
      <c r="D289" s="215"/>
      <c r="E289" s="208"/>
      <c r="F289" s="39">
        <v>1500</v>
      </c>
      <c r="G289" s="216"/>
      <c r="H289" s="217"/>
      <c r="I289" s="54">
        <f t="shared" si="29"/>
        <v>0</v>
      </c>
    </row>
    <row r="290" spans="1:9" ht="21.75" customHeight="1">
      <c r="A290" s="45">
        <v>3212</v>
      </c>
      <c r="B290" s="46"/>
      <c r="C290" s="260" t="s">
        <v>189</v>
      </c>
      <c r="D290" s="261"/>
      <c r="E290" s="262"/>
      <c r="F290" s="39">
        <v>3000</v>
      </c>
      <c r="G290" s="216">
        <v>3887.62</v>
      </c>
      <c r="H290" s="217"/>
      <c r="I290" s="54">
        <f t="shared" si="29"/>
        <v>129.58733333333333</v>
      </c>
    </row>
    <row r="291" spans="1:9" ht="21.75" hidden="1" customHeight="1">
      <c r="A291" s="207" t="s">
        <v>102</v>
      </c>
      <c r="B291" s="208"/>
      <c r="C291" s="207" t="s">
        <v>167</v>
      </c>
      <c r="D291" s="215"/>
      <c r="E291" s="208"/>
      <c r="F291" s="39"/>
      <c r="G291" s="216"/>
      <c r="H291" s="217"/>
      <c r="I291" s="54" t="e">
        <f t="shared" si="29"/>
        <v>#DIV/0!</v>
      </c>
    </row>
    <row r="292" spans="1:9" hidden="1">
      <c r="A292" s="218" t="s">
        <v>103</v>
      </c>
      <c r="B292" s="219"/>
      <c r="C292" s="218" t="s">
        <v>104</v>
      </c>
      <c r="D292" s="220"/>
      <c r="E292" s="219"/>
      <c r="F292" s="41"/>
      <c r="G292" s="221"/>
      <c r="H292" s="222"/>
      <c r="I292" s="54" t="e">
        <f t="shared" si="29"/>
        <v>#DIV/0!</v>
      </c>
    </row>
    <row r="293" spans="1:9" hidden="1">
      <c r="A293" s="213" t="s">
        <v>97</v>
      </c>
      <c r="B293" s="213"/>
      <c r="C293" s="213" t="s">
        <v>98</v>
      </c>
      <c r="D293" s="213"/>
      <c r="E293" s="213"/>
      <c r="F293" s="41"/>
      <c r="G293" s="214"/>
      <c r="H293" s="214"/>
      <c r="I293" s="54" t="e">
        <f t="shared" si="29"/>
        <v>#DIV/0!</v>
      </c>
    </row>
    <row r="294" spans="1:9" hidden="1">
      <c r="A294" s="218" t="s">
        <v>99</v>
      </c>
      <c r="B294" s="219"/>
      <c r="C294" s="218" t="s">
        <v>100</v>
      </c>
      <c r="D294" s="220"/>
      <c r="E294" s="219"/>
      <c r="F294" s="41"/>
      <c r="G294" s="221"/>
      <c r="H294" s="222"/>
      <c r="I294" s="54" t="e">
        <f t="shared" si="29"/>
        <v>#DIV/0!</v>
      </c>
    </row>
    <row r="295" spans="1:9" hidden="1">
      <c r="A295" s="207" t="s">
        <v>101</v>
      </c>
      <c r="B295" s="208"/>
      <c r="C295" s="207" t="s">
        <v>166</v>
      </c>
      <c r="D295" s="215"/>
      <c r="E295" s="208"/>
      <c r="F295" s="39"/>
      <c r="G295" s="216"/>
      <c r="H295" s="217"/>
      <c r="I295" s="54" t="e">
        <f t="shared" si="29"/>
        <v>#DIV/0!</v>
      </c>
    </row>
    <row r="296" spans="1:9" ht="21.75" hidden="1" customHeight="1">
      <c r="A296" s="207" t="s">
        <v>102</v>
      </c>
      <c r="B296" s="208"/>
      <c r="C296" s="207" t="s">
        <v>167</v>
      </c>
      <c r="D296" s="215"/>
      <c r="E296" s="208"/>
      <c r="F296" s="39"/>
      <c r="G296" s="216"/>
      <c r="H296" s="217"/>
      <c r="I296" s="54" t="e">
        <f t="shared" si="29"/>
        <v>#DIV/0!</v>
      </c>
    </row>
    <row r="297" spans="1:9" hidden="1">
      <c r="A297" s="218" t="s">
        <v>103</v>
      </c>
      <c r="B297" s="219"/>
      <c r="C297" s="218" t="s">
        <v>104</v>
      </c>
      <c r="D297" s="220"/>
      <c r="E297" s="219"/>
      <c r="F297" s="41"/>
      <c r="G297" s="221"/>
      <c r="H297" s="222"/>
      <c r="I297" s="54" t="e">
        <f t="shared" si="29"/>
        <v>#DIV/0!</v>
      </c>
    </row>
    <row r="298" spans="1:9" ht="24" hidden="1" customHeight="1">
      <c r="A298" s="207" t="s">
        <v>105</v>
      </c>
      <c r="B298" s="208"/>
      <c r="C298" s="207" t="s">
        <v>165</v>
      </c>
      <c r="D298" s="215"/>
      <c r="E298" s="208"/>
      <c r="F298" s="39"/>
      <c r="G298" s="216"/>
      <c r="H298" s="217"/>
      <c r="I298" s="54" t="e">
        <f t="shared" si="29"/>
        <v>#DIV/0!</v>
      </c>
    </row>
    <row r="299" spans="1:9" hidden="1">
      <c r="A299" s="207">
        <v>3222</v>
      </c>
      <c r="B299" s="208"/>
      <c r="C299" s="207" t="s">
        <v>163</v>
      </c>
      <c r="D299" s="215"/>
      <c r="E299" s="208"/>
      <c r="F299" s="39"/>
      <c r="G299" s="216"/>
      <c r="H299" s="217"/>
      <c r="I299" s="54" t="e">
        <f t="shared" si="29"/>
        <v>#DIV/0!</v>
      </c>
    </row>
    <row r="300" spans="1:9" ht="27" hidden="1" customHeight="1">
      <c r="A300" s="207" t="s">
        <v>106</v>
      </c>
      <c r="B300" s="208"/>
      <c r="C300" s="207" t="s">
        <v>164</v>
      </c>
      <c r="D300" s="215"/>
      <c r="E300" s="208"/>
      <c r="F300" s="39"/>
      <c r="G300" s="216"/>
      <c r="H300" s="217"/>
      <c r="I300" s="40" t="e">
        <f t="shared" si="29"/>
        <v>#DIV/0!</v>
      </c>
    </row>
    <row r="301" spans="1:9" ht="23.25" hidden="1" customHeight="1">
      <c r="A301" s="207">
        <v>3224</v>
      </c>
      <c r="B301" s="208"/>
      <c r="C301" s="207" t="s">
        <v>168</v>
      </c>
      <c r="D301" s="215"/>
      <c r="E301" s="208"/>
      <c r="F301" s="39"/>
      <c r="G301" s="216"/>
      <c r="H301" s="217"/>
      <c r="I301" s="40" t="e">
        <f t="shared" si="29"/>
        <v>#DIV/0!</v>
      </c>
    </row>
    <row r="302" spans="1:9" hidden="1">
      <c r="A302" s="207" t="s">
        <v>107</v>
      </c>
      <c r="B302" s="208"/>
      <c r="C302" s="207" t="s">
        <v>169</v>
      </c>
      <c r="D302" s="215"/>
      <c r="E302" s="208"/>
      <c r="F302" s="39"/>
      <c r="G302" s="216"/>
      <c r="H302" s="217"/>
      <c r="I302" s="40" t="e">
        <f t="shared" si="29"/>
        <v>#DIV/0!</v>
      </c>
    </row>
    <row r="303" spans="1:9" hidden="1">
      <c r="A303" s="207" t="s">
        <v>108</v>
      </c>
      <c r="B303" s="208"/>
      <c r="C303" s="207" t="s">
        <v>109</v>
      </c>
      <c r="D303" s="215"/>
      <c r="E303" s="208"/>
      <c r="F303" s="39"/>
      <c r="G303" s="216"/>
      <c r="H303" s="217"/>
      <c r="I303" s="40" t="e">
        <f t="shared" si="29"/>
        <v>#DIV/0!</v>
      </c>
    </row>
    <row r="304" spans="1:9">
      <c r="A304" s="218" t="s">
        <v>110</v>
      </c>
      <c r="B304" s="219"/>
      <c r="C304" s="213" t="s">
        <v>111</v>
      </c>
      <c r="D304" s="213"/>
      <c r="E304" s="213"/>
      <c r="F304" s="41">
        <v>6000</v>
      </c>
      <c r="G304" s="214">
        <v>2055</v>
      </c>
      <c r="H304" s="214"/>
      <c r="I304" s="40">
        <f t="shared" si="29"/>
        <v>34.25</v>
      </c>
    </row>
    <row r="305" spans="1:9" ht="21.75" hidden="1" customHeight="1">
      <c r="A305" s="207" t="s">
        <v>112</v>
      </c>
      <c r="B305" s="208"/>
      <c r="C305" s="211" t="s">
        <v>170</v>
      </c>
      <c r="D305" s="211"/>
      <c r="E305" s="211"/>
      <c r="F305" s="39"/>
      <c r="G305" s="212"/>
      <c r="H305" s="212"/>
      <c r="I305" s="40" t="e">
        <f t="shared" si="29"/>
        <v>#DIV/0!</v>
      </c>
    </row>
    <row r="306" spans="1:9" ht="20.25" hidden="1" customHeight="1">
      <c r="A306" s="207">
        <v>3232</v>
      </c>
      <c r="B306" s="208"/>
      <c r="C306" s="211" t="s">
        <v>113</v>
      </c>
      <c r="D306" s="211"/>
      <c r="E306" s="211"/>
      <c r="F306" s="39"/>
      <c r="G306" s="212"/>
      <c r="H306" s="212"/>
      <c r="I306" s="40" t="e">
        <f t="shared" si="29"/>
        <v>#DIV/0!</v>
      </c>
    </row>
    <row r="307" spans="1:9" ht="18.75" hidden="1" customHeight="1">
      <c r="A307" s="207" t="s">
        <v>114</v>
      </c>
      <c r="B307" s="208"/>
      <c r="C307" s="211" t="s">
        <v>115</v>
      </c>
      <c r="D307" s="211"/>
      <c r="E307" s="211"/>
      <c r="F307" s="39"/>
      <c r="G307" s="212"/>
      <c r="H307" s="212"/>
      <c r="I307" s="40" t="e">
        <f t="shared" si="29"/>
        <v>#DIV/0!</v>
      </c>
    </row>
    <row r="308" spans="1:9" ht="17.25" hidden="1" customHeight="1">
      <c r="A308" s="207" t="s">
        <v>116</v>
      </c>
      <c r="B308" s="208"/>
      <c r="C308" s="211" t="s">
        <v>117</v>
      </c>
      <c r="D308" s="211"/>
      <c r="E308" s="211"/>
      <c r="F308" s="39"/>
      <c r="G308" s="212"/>
      <c r="H308" s="212"/>
      <c r="I308" s="40" t="e">
        <f t="shared" si="29"/>
        <v>#DIV/0!</v>
      </c>
    </row>
    <row r="309" spans="1:9" hidden="1">
      <c r="A309" s="207" t="s">
        <v>118</v>
      </c>
      <c r="B309" s="208"/>
      <c r="C309" s="211" t="s">
        <v>171</v>
      </c>
      <c r="D309" s="211"/>
      <c r="E309" s="211"/>
      <c r="F309" s="39"/>
      <c r="G309" s="212"/>
      <c r="H309" s="212"/>
      <c r="I309" s="40" t="e">
        <f t="shared" si="29"/>
        <v>#DIV/0!</v>
      </c>
    </row>
    <row r="310" spans="1:9" ht="20.25" customHeight="1">
      <c r="A310" s="207" t="s">
        <v>119</v>
      </c>
      <c r="B310" s="208"/>
      <c r="C310" s="211" t="s">
        <v>241</v>
      </c>
      <c r="D310" s="211"/>
      <c r="E310" s="211"/>
      <c r="F310" s="39">
        <v>6000</v>
      </c>
      <c r="G310" s="212">
        <v>2055</v>
      </c>
      <c r="H310" s="212"/>
      <c r="I310" s="40">
        <f t="shared" si="29"/>
        <v>34.25</v>
      </c>
    </row>
    <row r="311" spans="1:9" s="73" customFormat="1" ht="24" customHeight="1">
      <c r="A311" s="204" t="s">
        <v>200</v>
      </c>
      <c r="B311" s="204"/>
      <c r="C311" s="205" t="s">
        <v>208</v>
      </c>
      <c r="D311" s="205"/>
      <c r="E311" s="205"/>
      <c r="F311" s="103">
        <v>330000</v>
      </c>
      <c r="G311" s="206">
        <f>SUM(G313+G315+G317+G319+G335)</f>
        <v>330000</v>
      </c>
      <c r="H311" s="206"/>
      <c r="I311" s="104">
        <f t="shared" ref="I311:I341" si="30">G311/F311*100</f>
        <v>100</v>
      </c>
    </row>
    <row r="312" spans="1:9">
      <c r="A312" s="213" t="s">
        <v>95</v>
      </c>
      <c r="B312" s="213"/>
      <c r="C312" s="213" t="s">
        <v>96</v>
      </c>
      <c r="D312" s="213"/>
      <c r="E312" s="213"/>
      <c r="F312" s="41">
        <v>330000</v>
      </c>
      <c r="G312" s="214">
        <v>330000</v>
      </c>
      <c r="H312" s="214"/>
      <c r="I312" s="40">
        <f t="shared" si="30"/>
        <v>100</v>
      </c>
    </row>
    <row r="313" spans="1:9">
      <c r="A313" s="218">
        <v>311</v>
      </c>
      <c r="B313" s="219"/>
      <c r="C313" s="218" t="s">
        <v>185</v>
      </c>
      <c r="D313" s="220"/>
      <c r="E313" s="219"/>
      <c r="F313" s="41">
        <v>230000</v>
      </c>
      <c r="G313" s="221">
        <v>264221.93</v>
      </c>
      <c r="H313" s="222"/>
      <c r="I313" s="40">
        <f t="shared" si="30"/>
        <v>114.87909999999999</v>
      </c>
    </row>
    <row r="314" spans="1:9">
      <c r="A314" s="207">
        <v>3111</v>
      </c>
      <c r="B314" s="208"/>
      <c r="C314" s="207" t="s">
        <v>186</v>
      </c>
      <c r="D314" s="215"/>
      <c r="E314" s="208"/>
      <c r="F314" s="39">
        <v>230000</v>
      </c>
      <c r="G314" s="216">
        <v>264221.93</v>
      </c>
      <c r="H314" s="217"/>
      <c r="I314" s="40">
        <f t="shared" si="30"/>
        <v>114.87909999999999</v>
      </c>
    </row>
    <row r="315" spans="1:9">
      <c r="A315" s="218">
        <v>312</v>
      </c>
      <c r="B315" s="219"/>
      <c r="C315" s="218" t="s">
        <v>146</v>
      </c>
      <c r="D315" s="220"/>
      <c r="E315" s="219"/>
      <c r="F315" s="41">
        <v>44500</v>
      </c>
      <c r="G315" s="221">
        <v>15000</v>
      </c>
      <c r="H315" s="222"/>
      <c r="I315" s="40">
        <f t="shared" si="30"/>
        <v>33.707865168539328</v>
      </c>
    </row>
    <row r="316" spans="1:9">
      <c r="A316" s="223">
        <v>3121</v>
      </c>
      <c r="B316" s="223"/>
      <c r="C316" s="223" t="s">
        <v>146</v>
      </c>
      <c r="D316" s="223"/>
      <c r="E316" s="223"/>
      <c r="F316" s="53">
        <v>44500</v>
      </c>
      <c r="G316" s="224">
        <v>15000</v>
      </c>
      <c r="H316" s="224"/>
      <c r="I316" s="54">
        <f t="shared" si="30"/>
        <v>33.707865168539328</v>
      </c>
    </row>
    <row r="317" spans="1:9" s="62" customFormat="1" ht="12.75" customHeight="1">
      <c r="A317" s="59">
        <v>313</v>
      </c>
      <c r="B317" s="60"/>
      <c r="C317" s="230" t="s">
        <v>147</v>
      </c>
      <c r="D317" s="231"/>
      <c r="E317" s="232"/>
      <c r="F317" s="61">
        <v>20500</v>
      </c>
      <c r="G317" s="195">
        <v>38763.51</v>
      </c>
      <c r="H317" s="196"/>
      <c r="I317" s="54">
        <f t="shared" si="30"/>
        <v>189.09029268292684</v>
      </c>
    </row>
    <row r="318" spans="1:9">
      <c r="A318" s="55">
        <v>3132</v>
      </c>
      <c r="B318" s="56"/>
      <c r="C318" s="63" t="s">
        <v>187</v>
      </c>
      <c r="D318" s="64"/>
      <c r="E318" s="65"/>
      <c r="F318" s="53">
        <v>20500</v>
      </c>
      <c r="G318" s="200">
        <v>38763.51</v>
      </c>
      <c r="H318" s="201"/>
      <c r="I318" s="54">
        <f t="shared" si="30"/>
        <v>189.09029268292684</v>
      </c>
    </row>
    <row r="319" spans="1:9">
      <c r="A319" s="218" t="s">
        <v>99</v>
      </c>
      <c r="B319" s="219"/>
      <c r="C319" s="218" t="s">
        <v>100</v>
      </c>
      <c r="D319" s="220"/>
      <c r="E319" s="219"/>
      <c r="F319" s="41">
        <v>24000</v>
      </c>
      <c r="G319" s="221">
        <v>12014.56</v>
      </c>
      <c r="H319" s="222"/>
      <c r="I319" s="54">
        <f t="shared" si="30"/>
        <v>50.060666666666663</v>
      </c>
    </row>
    <row r="320" spans="1:9">
      <c r="A320" s="207" t="s">
        <v>101</v>
      </c>
      <c r="B320" s="208"/>
      <c r="C320" s="207" t="s">
        <v>166</v>
      </c>
      <c r="D320" s="215"/>
      <c r="E320" s="208"/>
      <c r="F320" s="39">
        <v>5000</v>
      </c>
      <c r="G320" s="216">
        <v>1600</v>
      </c>
      <c r="H320" s="217"/>
      <c r="I320" s="54">
        <f t="shared" si="30"/>
        <v>32</v>
      </c>
    </row>
    <row r="321" spans="1:9" ht="21.75" customHeight="1">
      <c r="A321" s="45">
        <v>3212</v>
      </c>
      <c r="B321" s="46"/>
      <c r="C321" s="260" t="s">
        <v>189</v>
      </c>
      <c r="D321" s="261"/>
      <c r="E321" s="262"/>
      <c r="F321" s="39">
        <v>19000</v>
      </c>
      <c r="G321" s="216">
        <v>10414.56</v>
      </c>
      <c r="H321" s="217"/>
      <c r="I321" s="54">
        <f t="shared" si="30"/>
        <v>54.813473684210521</v>
      </c>
    </row>
    <row r="322" spans="1:9" ht="21.75" hidden="1" customHeight="1">
      <c r="A322" s="207" t="s">
        <v>102</v>
      </c>
      <c r="B322" s="208"/>
      <c r="C322" s="207" t="s">
        <v>167</v>
      </c>
      <c r="D322" s="215"/>
      <c r="E322" s="208"/>
      <c r="F322" s="39"/>
      <c r="G322" s="216"/>
      <c r="H322" s="217"/>
      <c r="I322" s="54" t="e">
        <f t="shared" si="30"/>
        <v>#DIV/0!</v>
      </c>
    </row>
    <row r="323" spans="1:9" hidden="1">
      <c r="A323" s="218" t="s">
        <v>103</v>
      </c>
      <c r="B323" s="219"/>
      <c r="C323" s="218" t="s">
        <v>104</v>
      </c>
      <c r="D323" s="220"/>
      <c r="E323" s="219"/>
      <c r="F323" s="41"/>
      <c r="G323" s="221"/>
      <c r="H323" s="222"/>
      <c r="I323" s="54" t="e">
        <f t="shared" si="30"/>
        <v>#DIV/0!</v>
      </c>
    </row>
    <row r="324" spans="1:9" hidden="1">
      <c r="A324" s="213" t="s">
        <v>97</v>
      </c>
      <c r="B324" s="213"/>
      <c r="C324" s="213" t="s">
        <v>98</v>
      </c>
      <c r="D324" s="213"/>
      <c r="E324" s="213"/>
      <c r="F324" s="41"/>
      <c r="G324" s="214"/>
      <c r="H324" s="214"/>
      <c r="I324" s="54" t="e">
        <f t="shared" si="30"/>
        <v>#DIV/0!</v>
      </c>
    </row>
    <row r="325" spans="1:9" hidden="1">
      <c r="A325" s="218" t="s">
        <v>99</v>
      </c>
      <c r="B325" s="219"/>
      <c r="C325" s="218" t="s">
        <v>100</v>
      </c>
      <c r="D325" s="220"/>
      <c r="E325" s="219"/>
      <c r="F325" s="41"/>
      <c r="G325" s="221"/>
      <c r="H325" s="222"/>
      <c r="I325" s="54" t="e">
        <f t="shared" si="30"/>
        <v>#DIV/0!</v>
      </c>
    </row>
    <row r="326" spans="1:9" hidden="1">
      <c r="A326" s="207" t="s">
        <v>101</v>
      </c>
      <c r="B326" s="208"/>
      <c r="C326" s="207" t="s">
        <v>166</v>
      </c>
      <c r="D326" s="215"/>
      <c r="E326" s="208"/>
      <c r="F326" s="39"/>
      <c r="G326" s="216"/>
      <c r="H326" s="217"/>
      <c r="I326" s="54" t="e">
        <f t="shared" si="30"/>
        <v>#DIV/0!</v>
      </c>
    </row>
    <row r="327" spans="1:9" ht="21.75" hidden="1" customHeight="1">
      <c r="A327" s="207" t="s">
        <v>102</v>
      </c>
      <c r="B327" s="208"/>
      <c r="C327" s="207" t="s">
        <v>167</v>
      </c>
      <c r="D327" s="215"/>
      <c r="E327" s="208"/>
      <c r="F327" s="39"/>
      <c r="G327" s="216"/>
      <c r="H327" s="217"/>
      <c r="I327" s="54" t="e">
        <f t="shared" si="30"/>
        <v>#DIV/0!</v>
      </c>
    </row>
    <row r="328" spans="1:9" hidden="1">
      <c r="A328" s="218" t="s">
        <v>103</v>
      </c>
      <c r="B328" s="219"/>
      <c r="C328" s="218" t="s">
        <v>104</v>
      </c>
      <c r="D328" s="220"/>
      <c r="E328" s="219"/>
      <c r="F328" s="41"/>
      <c r="G328" s="221"/>
      <c r="H328" s="222"/>
      <c r="I328" s="54" t="e">
        <f t="shared" si="30"/>
        <v>#DIV/0!</v>
      </c>
    </row>
    <row r="329" spans="1:9" ht="24" hidden="1" customHeight="1">
      <c r="A329" s="207" t="s">
        <v>105</v>
      </c>
      <c r="B329" s="208"/>
      <c r="C329" s="207" t="s">
        <v>165</v>
      </c>
      <c r="D329" s="215"/>
      <c r="E329" s="208"/>
      <c r="F329" s="39"/>
      <c r="G329" s="216"/>
      <c r="H329" s="217"/>
      <c r="I329" s="54" t="e">
        <f t="shared" si="30"/>
        <v>#DIV/0!</v>
      </c>
    </row>
    <row r="330" spans="1:9" hidden="1">
      <c r="A330" s="207">
        <v>3222</v>
      </c>
      <c r="B330" s="208"/>
      <c r="C330" s="207" t="s">
        <v>163</v>
      </c>
      <c r="D330" s="215"/>
      <c r="E330" s="208"/>
      <c r="F330" s="39"/>
      <c r="G330" s="216"/>
      <c r="H330" s="217"/>
      <c r="I330" s="54" t="e">
        <f t="shared" si="30"/>
        <v>#DIV/0!</v>
      </c>
    </row>
    <row r="331" spans="1:9" ht="27" hidden="1" customHeight="1">
      <c r="A331" s="207" t="s">
        <v>106</v>
      </c>
      <c r="B331" s="208"/>
      <c r="C331" s="207" t="s">
        <v>164</v>
      </c>
      <c r="D331" s="215"/>
      <c r="E331" s="208"/>
      <c r="F331" s="39"/>
      <c r="G331" s="216"/>
      <c r="H331" s="217"/>
      <c r="I331" s="40" t="e">
        <f t="shared" si="30"/>
        <v>#DIV/0!</v>
      </c>
    </row>
    <row r="332" spans="1:9" ht="23.25" hidden="1" customHeight="1">
      <c r="A332" s="207">
        <v>3224</v>
      </c>
      <c r="B332" s="208"/>
      <c r="C332" s="207" t="s">
        <v>168</v>
      </c>
      <c r="D332" s="215"/>
      <c r="E332" s="208"/>
      <c r="F332" s="39"/>
      <c r="G332" s="216"/>
      <c r="H332" s="217"/>
      <c r="I332" s="40" t="e">
        <f t="shared" si="30"/>
        <v>#DIV/0!</v>
      </c>
    </row>
    <row r="333" spans="1:9" hidden="1">
      <c r="A333" s="207" t="s">
        <v>107</v>
      </c>
      <c r="B333" s="208"/>
      <c r="C333" s="207" t="s">
        <v>169</v>
      </c>
      <c r="D333" s="215"/>
      <c r="E333" s="208"/>
      <c r="F333" s="39"/>
      <c r="G333" s="216"/>
      <c r="H333" s="217"/>
      <c r="I333" s="40" t="e">
        <f t="shared" si="30"/>
        <v>#DIV/0!</v>
      </c>
    </row>
    <row r="334" spans="1:9" hidden="1">
      <c r="A334" s="207" t="s">
        <v>108</v>
      </c>
      <c r="B334" s="208"/>
      <c r="C334" s="207" t="s">
        <v>109</v>
      </c>
      <c r="D334" s="215"/>
      <c r="E334" s="208"/>
      <c r="F334" s="39"/>
      <c r="G334" s="216"/>
      <c r="H334" s="217"/>
      <c r="I334" s="40" t="e">
        <f t="shared" si="30"/>
        <v>#DIV/0!</v>
      </c>
    </row>
    <row r="335" spans="1:9">
      <c r="A335" s="218" t="s">
        <v>110</v>
      </c>
      <c r="B335" s="219"/>
      <c r="C335" s="213" t="s">
        <v>111</v>
      </c>
      <c r="D335" s="213"/>
      <c r="E335" s="213"/>
      <c r="F335" s="41">
        <v>11000</v>
      </c>
      <c r="G335" s="214">
        <v>0</v>
      </c>
      <c r="H335" s="214"/>
      <c r="I335" s="40">
        <f t="shared" si="30"/>
        <v>0</v>
      </c>
    </row>
    <row r="336" spans="1:9" ht="21.75" hidden="1" customHeight="1">
      <c r="A336" s="207" t="s">
        <v>112</v>
      </c>
      <c r="B336" s="208"/>
      <c r="C336" s="211" t="s">
        <v>170</v>
      </c>
      <c r="D336" s="211"/>
      <c r="E336" s="211"/>
      <c r="F336" s="39"/>
      <c r="G336" s="212"/>
      <c r="H336" s="212"/>
      <c r="I336" s="40" t="e">
        <f t="shared" si="30"/>
        <v>#DIV/0!</v>
      </c>
    </row>
    <row r="337" spans="1:9" ht="20.25" hidden="1" customHeight="1">
      <c r="A337" s="207">
        <v>3232</v>
      </c>
      <c r="B337" s="208"/>
      <c r="C337" s="211" t="s">
        <v>113</v>
      </c>
      <c r="D337" s="211"/>
      <c r="E337" s="211"/>
      <c r="F337" s="39"/>
      <c r="G337" s="212"/>
      <c r="H337" s="212"/>
      <c r="I337" s="40" t="e">
        <f t="shared" si="30"/>
        <v>#DIV/0!</v>
      </c>
    </row>
    <row r="338" spans="1:9" ht="18.75" hidden="1" customHeight="1">
      <c r="A338" s="207" t="s">
        <v>114</v>
      </c>
      <c r="B338" s="208"/>
      <c r="C338" s="211" t="s">
        <v>115</v>
      </c>
      <c r="D338" s="211"/>
      <c r="E338" s="211"/>
      <c r="F338" s="39"/>
      <c r="G338" s="212"/>
      <c r="H338" s="212"/>
      <c r="I338" s="40" t="e">
        <f t="shared" si="30"/>
        <v>#DIV/0!</v>
      </c>
    </row>
    <row r="339" spans="1:9" ht="17.25" hidden="1" customHeight="1">
      <c r="A339" s="207" t="s">
        <v>116</v>
      </c>
      <c r="B339" s="208"/>
      <c r="C339" s="211" t="s">
        <v>117</v>
      </c>
      <c r="D339" s="211"/>
      <c r="E339" s="211"/>
      <c r="F339" s="39"/>
      <c r="G339" s="212"/>
      <c r="H339" s="212"/>
      <c r="I339" s="40" t="e">
        <f t="shared" si="30"/>
        <v>#DIV/0!</v>
      </c>
    </row>
    <row r="340" spans="1:9" hidden="1">
      <c r="A340" s="207" t="s">
        <v>118</v>
      </c>
      <c r="B340" s="208"/>
      <c r="C340" s="211" t="s">
        <v>171</v>
      </c>
      <c r="D340" s="211"/>
      <c r="E340" s="211"/>
      <c r="F340" s="39"/>
      <c r="G340" s="212"/>
      <c r="H340" s="212"/>
      <c r="I340" s="40" t="e">
        <f t="shared" si="30"/>
        <v>#DIV/0!</v>
      </c>
    </row>
    <row r="341" spans="1:9" ht="20.25" customHeight="1">
      <c r="A341" s="207" t="s">
        <v>119</v>
      </c>
      <c r="B341" s="208"/>
      <c r="C341" s="211" t="s">
        <v>241</v>
      </c>
      <c r="D341" s="211"/>
      <c r="E341" s="211"/>
      <c r="F341" s="39">
        <v>11000</v>
      </c>
      <c r="G341" s="212">
        <v>0</v>
      </c>
      <c r="H341" s="212"/>
      <c r="I341" s="40">
        <f t="shared" si="30"/>
        <v>0</v>
      </c>
    </row>
    <row r="342" spans="1:9" s="47" customFormat="1" ht="57.75" customHeight="1">
      <c r="A342" s="202" t="s">
        <v>201</v>
      </c>
      <c r="B342" s="202"/>
      <c r="C342" s="202" t="s">
        <v>202</v>
      </c>
      <c r="D342" s="202"/>
      <c r="E342" s="202"/>
      <c r="F342" s="101">
        <f>SUM(F343+F351+F355)</f>
        <v>87000</v>
      </c>
      <c r="G342" s="203">
        <f>SUM(G343+G351+G355)</f>
        <v>54398.47</v>
      </c>
      <c r="H342" s="203"/>
      <c r="I342" s="102">
        <f>G342/F342*100</f>
        <v>62.526977011494253</v>
      </c>
    </row>
    <row r="343" spans="1:9" s="51" customFormat="1" ht="24" customHeight="1">
      <c r="A343" s="204" t="s">
        <v>180</v>
      </c>
      <c r="B343" s="204"/>
      <c r="C343" s="205" t="s">
        <v>145</v>
      </c>
      <c r="D343" s="205"/>
      <c r="E343" s="205"/>
      <c r="F343" s="103">
        <v>30000</v>
      </c>
      <c r="G343" s="206">
        <v>17534.22</v>
      </c>
      <c r="H343" s="206"/>
      <c r="I343" s="104">
        <f t="shared" ref="I343:I362" si="31">G343/F343*100</f>
        <v>58.447400000000002</v>
      </c>
    </row>
    <row r="344" spans="1:9">
      <c r="A344" s="213">
        <v>323</v>
      </c>
      <c r="B344" s="213"/>
      <c r="C344" s="213" t="s">
        <v>111</v>
      </c>
      <c r="D344" s="213"/>
      <c r="E344" s="213"/>
      <c r="F344" s="41">
        <v>30000</v>
      </c>
      <c r="G344" s="214">
        <v>17534.22</v>
      </c>
      <c r="H344" s="214"/>
      <c r="I344" s="40">
        <f t="shared" si="31"/>
        <v>58.447400000000002</v>
      </c>
    </row>
    <row r="345" spans="1:9" ht="21.75" hidden="1" customHeight="1">
      <c r="A345" s="207" t="s">
        <v>112</v>
      </c>
      <c r="B345" s="208"/>
      <c r="C345" s="211" t="s">
        <v>170</v>
      </c>
      <c r="D345" s="211"/>
      <c r="E345" s="211"/>
      <c r="F345" s="39"/>
      <c r="G345" s="212"/>
      <c r="H345" s="212"/>
      <c r="I345" s="40" t="e">
        <f t="shared" si="31"/>
        <v>#DIV/0!</v>
      </c>
    </row>
    <row r="346" spans="1:9" ht="20.25" hidden="1" customHeight="1">
      <c r="A346" s="207">
        <v>3232</v>
      </c>
      <c r="B346" s="208"/>
      <c r="C346" s="211" t="s">
        <v>113</v>
      </c>
      <c r="D346" s="211"/>
      <c r="E346" s="211"/>
      <c r="F346" s="39"/>
      <c r="G346" s="212"/>
      <c r="H346" s="212"/>
      <c r="I346" s="40" t="e">
        <f t="shared" si="31"/>
        <v>#DIV/0!</v>
      </c>
    </row>
    <row r="347" spans="1:9" ht="18.75" hidden="1" customHeight="1">
      <c r="A347" s="207" t="s">
        <v>114</v>
      </c>
      <c r="B347" s="208"/>
      <c r="C347" s="211" t="s">
        <v>115</v>
      </c>
      <c r="D347" s="211"/>
      <c r="E347" s="211"/>
      <c r="F347" s="39"/>
      <c r="G347" s="212"/>
      <c r="H347" s="212"/>
      <c r="I347" s="40" t="e">
        <f t="shared" si="31"/>
        <v>#DIV/0!</v>
      </c>
    </row>
    <row r="348" spans="1:9" ht="17.25" hidden="1" customHeight="1">
      <c r="A348" s="207" t="s">
        <v>116</v>
      </c>
      <c r="B348" s="208"/>
      <c r="C348" s="211" t="s">
        <v>117</v>
      </c>
      <c r="D348" s="211"/>
      <c r="E348" s="211"/>
      <c r="F348" s="39"/>
      <c r="G348" s="212"/>
      <c r="H348" s="212"/>
      <c r="I348" s="40" t="e">
        <f t="shared" si="31"/>
        <v>#DIV/0!</v>
      </c>
    </row>
    <row r="349" spans="1:9" hidden="1">
      <c r="A349" s="207" t="s">
        <v>118</v>
      </c>
      <c r="B349" s="208"/>
      <c r="C349" s="211" t="s">
        <v>171</v>
      </c>
      <c r="D349" s="211"/>
      <c r="E349" s="211"/>
      <c r="F349" s="39"/>
      <c r="G349" s="212"/>
      <c r="H349" s="212"/>
      <c r="I349" s="40" t="e">
        <f t="shared" si="31"/>
        <v>#DIV/0!</v>
      </c>
    </row>
    <row r="350" spans="1:9" ht="20.25" customHeight="1">
      <c r="A350" s="207">
        <v>3237</v>
      </c>
      <c r="B350" s="208"/>
      <c r="C350" s="211" t="s">
        <v>203</v>
      </c>
      <c r="D350" s="211"/>
      <c r="E350" s="211"/>
      <c r="F350" s="39">
        <v>30000</v>
      </c>
      <c r="G350" s="212">
        <v>17534.22</v>
      </c>
      <c r="H350" s="212"/>
      <c r="I350" s="40">
        <f t="shared" si="31"/>
        <v>58.447400000000002</v>
      </c>
    </row>
    <row r="351" spans="1:9" s="62" customFormat="1" ht="20.25" customHeight="1">
      <c r="A351" s="105" t="s">
        <v>245</v>
      </c>
      <c r="B351" s="106"/>
      <c r="C351" s="274" t="s">
        <v>246</v>
      </c>
      <c r="D351" s="275"/>
      <c r="E351" s="276"/>
      <c r="F351" s="107">
        <v>6000</v>
      </c>
      <c r="G351" s="277">
        <v>5950</v>
      </c>
      <c r="H351" s="278"/>
      <c r="I351" s="108">
        <f t="shared" si="31"/>
        <v>99.166666666666671</v>
      </c>
    </row>
    <row r="352" spans="1:9" s="62" customFormat="1" ht="20.25" customHeight="1">
      <c r="A352" s="90">
        <v>323</v>
      </c>
      <c r="B352" s="91"/>
      <c r="C352" s="192" t="s">
        <v>111</v>
      </c>
      <c r="D352" s="194"/>
      <c r="E352" s="193"/>
      <c r="F352" s="61">
        <v>6000</v>
      </c>
      <c r="G352" s="195">
        <v>5950</v>
      </c>
      <c r="H352" s="196"/>
      <c r="I352" s="92">
        <f t="shared" si="31"/>
        <v>99.166666666666671</v>
      </c>
    </row>
    <row r="353" spans="1:9" ht="20.25" customHeight="1">
      <c r="A353" s="77">
        <v>3231</v>
      </c>
      <c r="B353" s="78"/>
      <c r="C353" s="207" t="s">
        <v>247</v>
      </c>
      <c r="D353" s="215"/>
      <c r="E353" s="208"/>
      <c r="F353" s="79">
        <v>500</v>
      </c>
      <c r="G353" s="216">
        <v>500</v>
      </c>
      <c r="H353" s="217"/>
      <c r="I353" s="40">
        <f t="shared" si="31"/>
        <v>100</v>
      </c>
    </row>
    <row r="354" spans="1:9" ht="20.25" customHeight="1">
      <c r="A354" s="77">
        <v>3237</v>
      </c>
      <c r="B354" s="78"/>
      <c r="C354" s="207" t="s">
        <v>236</v>
      </c>
      <c r="D354" s="215"/>
      <c r="E354" s="208"/>
      <c r="F354" s="79">
        <v>5500</v>
      </c>
      <c r="G354" s="216">
        <v>5450</v>
      </c>
      <c r="H354" s="217"/>
      <c r="I354" s="40">
        <f t="shared" si="31"/>
        <v>99.090909090909093</v>
      </c>
    </row>
    <row r="355" spans="1:9" s="97" customFormat="1" ht="20.25" customHeight="1">
      <c r="A355" s="204" t="s">
        <v>238</v>
      </c>
      <c r="B355" s="204"/>
      <c r="C355" s="205" t="s">
        <v>207</v>
      </c>
      <c r="D355" s="205"/>
      <c r="E355" s="205"/>
      <c r="F355" s="103">
        <v>51000</v>
      </c>
      <c r="G355" s="206">
        <v>30914.25</v>
      </c>
      <c r="H355" s="206"/>
      <c r="I355" s="104">
        <f t="shared" si="31"/>
        <v>60.616176470588236</v>
      </c>
    </row>
    <row r="356" spans="1:9" ht="24" customHeight="1">
      <c r="A356" s="93">
        <v>321</v>
      </c>
      <c r="B356" s="94"/>
      <c r="C356" s="263" t="s">
        <v>100</v>
      </c>
      <c r="D356" s="264"/>
      <c r="E356" s="265"/>
      <c r="F356" s="95">
        <v>1000</v>
      </c>
      <c r="G356" s="267">
        <v>800</v>
      </c>
      <c r="H356" s="268"/>
      <c r="I356" s="96">
        <f t="shared" si="31"/>
        <v>80</v>
      </c>
    </row>
    <row r="357" spans="1:9" ht="20.25" customHeight="1">
      <c r="A357" s="77">
        <v>3211</v>
      </c>
      <c r="B357" s="78"/>
      <c r="C357" s="207" t="s">
        <v>166</v>
      </c>
      <c r="D357" s="215"/>
      <c r="E357" s="208"/>
      <c r="F357" s="79">
        <v>1000</v>
      </c>
      <c r="G357" s="216">
        <v>800</v>
      </c>
      <c r="H357" s="217"/>
      <c r="I357" s="40">
        <f t="shared" si="31"/>
        <v>80</v>
      </c>
    </row>
    <row r="358" spans="1:9" ht="20.25" customHeight="1">
      <c r="A358" s="93">
        <v>322</v>
      </c>
      <c r="B358" s="94"/>
      <c r="C358" s="263" t="s">
        <v>104</v>
      </c>
      <c r="D358" s="264"/>
      <c r="E358" s="265"/>
      <c r="F358" s="95">
        <v>4500</v>
      </c>
      <c r="G358" s="267">
        <v>2324.25</v>
      </c>
      <c r="H358" s="268"/>
      <c r="I358" s="96">
        <f t="shared" si="31"/>
        <v>51.65</v>
      </c>
    </row>
    <row r="359" spans="1:9" ht="20.25" customHeight="1">
      <c r="A359" s="77">
        <v>3225</v>
      </c>
      <c r="B359" s="78"/>
      <c r="C359" s="207" t="s">
        <v>231</v>
      </c>
      <c r="D359" s="215"/>
      <c r="E359" s="208"/>
      <c r="F359" s="79">
        <v>4500</v>
      </c>
      <c r="G359" s="216">
        <v>2324.25</v>
      </c>
      <c r="H359" s="217"/>
      <c r="I359" s="40">
        <f t="shared" si="31"/>
        <v>51.65</v>
      </c>
    </row>
    <row r="360" spans="1:9" ht="20.25" customHeight="1">
      <c r="A360" s="93">
        <v>323</v>
      </c>
      <c r="B360" s="94"/>
      <c r="C360" s="263" t="s">
        <v>111</v>
      </c>
      <c r="D360" s="264"/>
      <c r="E360" s="265"/>
      <c r="F360" s="95">
        <v>45500</v>
      </c>
      <c r="G360" s="267">
        <v>27790</v>
      </c>
      <c r="H360" s="268"/>
      <c r="I360" s="96">
        <f t="shared" si="31"/>
        <v>61.076923076923073</v>
      </c>
    </row>
    <row r="361" spans="1:9" ht="20.25" customHeight="1">
      <c r="A361" s="98">
        <v>3231</v>
      </c>
      <c r="B361" s="99"/>
      <c r="C361" s="269" t="s">
        <v>247</v>
      </c>
      <c r="D361" s="270"/>
      <c r="E361" s="271"/>
      <c r="F361" s="100">
        <v>500</v>
      </c>
      <c r="G361" s="272">
        <v>240</v>
      </c>
      <c r="H361" s="273"/>
      <c r="I361" s="40">
        <f t="shared" si="31"/>
        <v>48</v>
      </c>
    </row>
    <row r="362" spans="1:9" ht="20.25" customHeight="1">
      <c r="A362" s="98">
        <v>3237</v>
      </c>
      <c r="B362" s="99"/>
      <c r="C362" s="269" t="s">
        <v>236</v>
      </c>
      <c r="D362" s="270"/>
      <c r="E362" s="271"/>
      <c r="F362" s="100">
        <v>45000</v>
      </c>
      <c r="G362" s="272">
        <v>27550</v>
      </c>
      <c r="H362" s="273"/>
      <c r="I362" s="54">
        <f t="shared" si="31"/>
        <v>61.222222222222221</v>
      </c>
    </row>
    <row r="363" spans="1:9" s="47" customFormat="1" ht="24" customHeight="1">
      <c r="A363" s="202" t="s">
        <v>252</v>
      </c>
      <c r="B363" s="202"/>
      <c r="C363" s="202" t="s">
        <v>251</v>
      </c>
      <c r="D363" s="202"/>
      <c r="E363" s="202"/>
      <c r="F363" s="160">
        <v>250000</v>
      </c>
      <c r="G363" s="203">
        <v>228421.04</v>
      </c>
      <c r="H363" s="203"/>
      <c r="I363" s="102">
        <f>G363/F363*100</f>
        <v>91.368416000000011</v>
      </c>
    </row>
    <row r="364" spans="1:9" s="75" customFormat="1" ht="18.75" customHeight="1">
      <c r="A364" s="204" t="s">
        <v>238</v>
      </c>
      <c r="B364" s="204"/>
      <c r="C364" s="205" t="s">
        <v>239</v>
      </c>
      <c r="D364" s="205"/>
      <c r="E364" s="205"/>
      <c r="F364" s="159">
        <v>250000</v>
      </c>
      <c r="G364" s="206">
        <v>228421.04</v>
      </c>
      <c r="H364" s="206"/>
      <c r="I364" s="104">
        <f t="shared" ref="I364:I366" si="32">G364/F364*100</f>
        <v>91.368416000000011</v>
      </c>
    </row>
    <row r="365" spans="1:9" ht="18.75" customHeight="1">
      <c r="A365" s="213">
        <v>424</v>
      </c>
      <c r="B365" s="213"/>
      <c r="C365" s="263" t="s">
        <v>244</v>
      </c>
      <c r="D365" s="264"/>
      <c r="E365" s="265"/>
      <c r="F365" s="158">
        <v>250000</v>
      </c>
      <c r="G365" s="214">
        <v>228421.04</v>
      </c>
      <c r="H365" s="214"/>
      <c r="I365" s="40">
        <f t="shared" si="32"/>
        <v>91.368416000000011</v>
      </c>
    </row>
    <row r="366" spans="1:9" ht="18.75" customHeight="1">
      <c r="A366" s="213">
        <v>4241</v>
      </c>
      <c r="B366" s="213"/>
      <c r="C366" s="263" t="s">
        <v>213</v>
      </c>
      <c r="D366" s="264"/>
      <c r="E366" s="265"/>
      <c r="F366" s="158">
        <v>250000</v>
      </c>
      <c r="G366" s="214">
        <v>228421.04</v>
      </c>
      <c r="H366" s="214"/>
      <c r="I366" s="40">
        <f t="shared" si="32"/>
        <v>91.368416000000011</v>
      </c>
    </row>
    <row r="367" spans="1:9" s="47" customFormat="1" ht="57.75" customHeight="1">
      <c r="A367" s="202" t="s">
        <v>204</v>
      </c>
      <c r="B367" s="202"/>
      <c r="C367" s="202" t="s">
        <v>205</v>
      </c>
      <c r="D367" s="202"/>
      <c r="E367" s="202"/>
      <c r="F367" s="101">
        <v>28200</v>
      </c>
      <c r="G367" s="203">
        <f>SUM(G368+G371)</f>
        <v>24357.24</v>
      </c>
      <c r="H367" s="203"/>
      <c r="I367" s="102">
        <f>G367/F367*100</f>
        <v>86.373191489361716</v>
      </c>
    </row>
    <row r="368" spans="1:9" s="73" customFormat="1" ht="24" customHeight="1">
      <c r="A368" s="204" t="s">
        <v>206</v>
      </c>
      <c r="B368" s="204"/>
      <c r="C368" s="205" t="s">
        <v>207</v>
      </c>
      <c r="D368" s="205"/>
      <c r="E368" s="205"/>
      <c r="F368" s="103">
        <v>2200</v>
      </c>
      <c r="G368" s="206">
        <v>2200</v>
      </c>
      <c r="H368" s="206"/>
      <c r="I368" s="104">
        <f t="shared" ref="I368:I370" si="33">G368/F368*100</f>
        <v>100</v>
      </c>
    </row>
    <row r="369" spans="1:9" ht="24" customHeight="1">
      <c r="A369" s="218">
        <v>322</v>
      </c>
      <c r="B369" s="219"/>
      <c r="C369" s="218" t="s">
        <v>104</v>
      </c>
      <c r="D369" s="220"/>
      <c r="E369" s="219"/>
      <c r="F369" s="41">
        <v>2200</v>
      </c>
      <c r="G369" s="221">
        <v>2200</v>
      </c>
      <c r="H369" s="222"/>
      <c r="I369" s="40">
        <f t="shared" si="33"/>
        <v>100</v>
      </c>
    </row>
    <row r="370" spans="1:9" ht="24" customHeight="1">
      <c r="A370" s="81">
        <v>3222</v>
      </c>
      <c r="B370" s="82"/>
      <c r="C370" s="218" t="s">
        <v>184</v>
      </c>
      <c r="D370" s="220"/>
      <c r="E370" s="219"/>
      <c r="F370" s="80">
        <v>2200</v>
      </c>
      <c r="G370" s="221">
        <v>2200</v>
      </c>
      <c r="H370" s="222"/>
      <c r="I370" s="40">
        <f t="shared" si="33"/>
        <v>100</v>
      </c>
    </row>
    <row r="371" spans="1:9" s="73" customFormat="1" ht="24" customHeight="1">
      <c r="A371" s="204" t="s">
        <v>200</v>
      </c>
      <c r="B371" s="204"/>
      <c r="C371" s="205" t="s">
        <v>208</v>
      </c>
      <c r="D371" s="205"/>
      <c r="E371" s="205"/>
      <c r="F371" s="103">
        <v>26000</v>
      </c>
      <c r="G371" s="206">
        <v>22157.24</v>
      </c>
      <c r="H371" s="206"/>
      <c r="I371" s="104">
        <f t="shared" ref="I371:I373" si="34">G371/F371*100</f>
        <v>85.220153846153863</v>
      </c>
    </row>
    <row r="372" spans="1:9" ht="24" customHeight="1">
      <c r="A372" s="218">
        <v>322</v>
      </c>
      <c r="B372" s="219"/>
      <c r="C372" s="218" t="s">
        <v>104</v>
      </c>
      <c r="D372" s="220"/>
      <c r="E372" s="219"/>
      <c r="F372" s="74">
        <v>26000</v>
      </c>
      <c r="G372" s="266">
        <v>22157.24</v>
      </c>
      <c r="H372" s="266"/>
      <c r="I372" s="40">
        <f t="shared" si="34"/>
        <v>85.220153846153863</v>
      </c>
    </row>
    <row r="373" spans="1:9" ht="24" customHeight="1">
      <c r="A373" s="81">
        <v>3222</v>
      </c>
      <c r="B373" s="82"/>
      <c r="C373" s="218" t="s">
        <v>184</v>
      </c>
      <c r="D373" s="220"/>
      <c r="E373" s="219"/>
      <c r="F373" s="80">
        <v>26000</v>
      </c>
      <c r="G373" s="221">
        <v>22157.24</v>
      </c>
      <c r="H373" s="222"/>
      <c r="I373" s="40">
        <f t="shared" si="34"/>
        <v>85.220153846153863</v>
      </c>
    </row>
    <row r="374" spans="1:9" s="47" customFormat="1" ht="24.75" customHeight="1">
      <c r="A374" s="241" t="s">
        <v>209</v>
      </c>
      <c r="B374" s="242"/>
      <c r="C374" s="242"/>
      <c r="D374" s="242"/>
      <c r="E374" s="243"/>
      <c r="F374" s="109">
        <v>150000</v>
      </c>
      <c r="G374" s="240">
        <v>150000</v>
      </c>
      <c r="H374" s="240"/>
      <c r="I374" s="110">
        <f>G374/F374*100</f>
        <v>100</v>
      </c>
    </row>
    <row r="375" spans="1:9" s="47" customFormat="1" ht="24" customHeight="1">
      <c r="A375" s="202" t="s">
        <v>210</v>
      </c>
      <c r="B375" s="202"/>
      <c r="C375" s="202" t="s">
        <v>211</v>
      </c>
      <c r="D375" s="202"/>
      <c r="E375" s="202"/>
      <c r="F375" s="101">
        <v>150000</v>
      </c>
      <c r="G375" s="203">
        <v>150000</v>
      </c>
      <c r="H375" s="203"/>
      <c r="I375" s="102">
        <f>G375/F375*100</f>
        <v>100</v>
      </c>
    </row>
    <row r="376" spans="1:9" s="75" customFormat="1" ht="18.75" customHeight="1">
      <c r="A376" s="204" t="s">
        <v>150</v>
      </c>
      <c r="B376" s="204"/>
      <c r="C376" s="205" t="s">
        <v>156</v>
      </c>
      <c r="D376" s="205"/>
      <c r="E376" s="205"/>
      <c r="F376" s="103">
        <v>150000</v>
      </c>
      <c r="G376" s="206">
        <v>150000</v>
      </c>
      <c r="H376" s="206"/>
      <c r="I376" s="104">
        <f t="shared" ref="I376:I378" si="35">G376/F376*100</f>
        <v>100</v>
      </c>
    </row>
    <row r="377" spans="1:9" ht="18.75" customHeight="1">
      <c r="A377" s="213">
        <v>422</v>
      </c>
      <c r="B377" s="213"/>
      <c r="C377" s="213" t="s">
        <v>144</v>
      </c>
      <c r="D377" s="213"/>
      <c r="E377" s="213"/>
      <c r="F377" s="41">
        <v>150000</v>
      </c>
      <c r="G377" s="214">
        <v>150000</v>
      </c>
      <c r="H377" s="214"/>
      <c r="I377" s="40">
        <f t="shared" si="35"/>
        <v>100</v>
      </c>
    </row>
    <row r="378" spans="1:9" ht="18.75" customHeight="1">
      <c r="A378" s="207">
        <v>4221</v>
      </c>
      <c r="B378" s="208"/>
      <c r="C378" s="211" t="s">
        <v>212</v>
      </c>
      <c r="D378" s="211"/>
      <c r="E378" s="211"/>
      <c r="F378" s="39">
        <v>122000</v>
      </c>
      <c r="G378" s="212">
        <v>121748.51</v>
      </c>
      <c r="H378" s="212"/>
      <c r="I378" s="40">
        <f t="shared" si="35"/>
        <v>99.793860655737703</v>
      </c>
    </row>
    <row r="379" spans="1:9" ht="18.75" customHeight="1">
      <c r="A379" s="207">
        <v>4223</v>
      </c>
      <c r="B379" s="208"/>
      <c r="C379" s="211" t="s">
        <v>225</v>
      </c>
      <c r="D379" s="211"/>
      <c r="E379" s="211"/>
      <c r="F379" s="39">
        <v>8000</v>
      </c>
      <c r="G379" s="212">
        <v>8247.74</v>
      </c>
      <c r="H379" s="212"/>
      <c r="I379" s="40">
        <f t="shared" ref="I379:I381" si="36">G379/F379*100</f>
        <v>103.09675</v>
      </c>
    </row>
    <row r="380" spans="1:9" ht="18.75" customHeight="1">
      <c r="A380" s="93">
        <v>424</v>
      </c>
      <c r="B380" s="94"/>
      <c r="C380" s="263" t="s">
        <v>244</v>
      </c>
      <c r="D380" s="264"/>
      <c r="E380" s="265"/>
      <c r="F380" s="95">
        <v>20000</v>
      </c>
      <c r="G380" s="267">
        <v>20003.75</v>
      </c>
      <c r="H380" s="268"/>
      <c r="I380" s="96">
        <f t="shared" si="36"/>
        <v>100.01875</v>
      </c>
    </row>
    <row r="381" spans="1:9" ht="18.75" customHeight="1">
      <c r="A381" s="207">
        <v>4241</v>
      </c>
      <c r="B381" s="208"/>
      <c r="C381" s="211" t="s">
        <v>213</v>
      </c>
      <c r="D381" s="211"/>
      <c r="E381" s="211"/>
      <c r="F381" s="39">
        <v>20000</v>
      </c>
      <c r="G381" s="212">
        <v>20003.75</v>
      </c>
      <c r="H381" s="212"/>
      <c r="I381" s="40">
        <f t="shared" si="36"/>
        <v>100.01875</v>
      </c>
    </row>
    <row r="382" spans="1:9" s="47" customFormat="1" ht="30" customHeight="1">
      <c r="A382" s="241" t="s">
        <v>248</v>
      </c>
      <c r="B382" s="242"/>
      <c r="C382" s="242"/>
      <c r="D382" s="242"/>
      <c r="E382" s="243"/>
      <c r="F382" s="109">
        <v>2000</v>
      </c>
      <c r="G382" s="240">
        <v>5000</v>
      </c>
      <c r="H382" s="240"/>
      <c r="I382" s="110">
        <f>G382/F382*100</f>
        <v>250</v>
      </c>
    </row>
    <row r="383" spans="1:9" s="47" customFormat="1" ht="27.75" customHeight="1">
      <c r="A383" s="202" t="s">
        <v>249</v>
      </c>
      <c r="B383" s="202"/>
      <c r="C383" s="202" t="s">
        <v>211</v>
      </c>
      <c r="D383" s="202"/>
      <c r="E383" s="202"/>
      <c r="F383" s="101">
        <v>2000</v>
      </c>
      <c r="G383" s="203">
        <v>5000</v>
      </c>
      <c r="H383" s="203"/>
      <c r="I383" s="102">
        <f>G383/F383*100</f>
        <v>250</v>
      </c>
    </row>
    <row r="384" spans="1:9" s="75" customFormat="1" ht="18.75" customHeight="1">
      <c r="A384" s="204" t="s">
        <v>238</v>
      </c>
      <c r="B384" s="204"/>
      <c r="C384" s="205" t="s">
        <v>239</v>
      </c>
      <c r="D384" s="205"/>
      <c r="E384" s="205"/>
      <c r="F384" s="103">
        <v>2000</v>
      </c>
      <c r="G384" s="206">
        <v>5000</v>
      </c>
      <c r="H384" s="206"/>
      <c r="I384" s="104">
        <f t="shared" ref="I384:I385" si="37">G384/F384*100</f>
        <v>250</v>
      </c>
    </row>
    <row r="385" spans="1:9" ht="18.75" customHeight="1">
      <c r="A385" s="213">
        <v>422</v>
      </c>
      <c r="B385" s="213"/>
      <c r="C385" s="213" t="s">
        <v>250</v>
      </c>
      <c r="D385" s="213"/>
      <c r="E385" s="213"/>
      <c r="F385" s="80">
        <v>2000</v>
      </c>
      <c r="G385" s="214">
        <v>0</v>
      </c>
      <c r="H385" s="214"/>
      <c r="I385" s="40">
        <f t="shared" si="37"/>
        <v>0</v>
      </c>
    </row>
    <row r="386" spans="1:9" ht="18.75" customHeight="1">
      <c r="A386" s="207">
        <v>4225</v>
      </c>
      <c r="B386" s="208"/>
      <c r="C386" s="211" t="s">
        <v>226</v>
      </c>
      <c r="D386" s="211"/>
      <c r="E386" s="211"/>
      <c r="F386" s="79">
        <v>2000</v>
      </c>
      <c r="G386" s="212">
        <v>0</v>
      </c>
      <c r="H386" s="212"/>
      <c r="I386" s="40">
        <f>G386/F386*100</f>
        <v>0</v>
      </c>
    </row>
    <row r="387" spans="1:9" ht="18.75" customHeight="1">
      <c r="A387" s="93">
        <v>424</v>
      </c>
      <c r="B387" s="94"/>
      <c r="C387" s="263" t="s">
        <v>244</v>
      </c>
      <c r="D387" s="264"/>
      <c r="E387" s="265"/>
      <c r="F387" s="95">
        <v>0</v>
      </c>
      <c r="G387" s="267">
        <v>5000</v>
      </c>
      <c r="H387" s="268"/>
      <c r="I387" s="40">
        <v>0</v>
      </c>
    </row>
    <row r="388" spans="1:9" ht="18.75" customHeight="1">
      <c r="A388" s="207">
        <v>4241</v>
      </c>
      <c r="B388" s="208"/>
      <c r="C388" s="211" t="s">
        <v>213</v>
      </c>
      <c r="D388" s="211"/>
      <c r="E388" s="211"/>
      <c r="F388" s="79">
        <v>0</v>
      </c>
      <c r="G388" s="212">
        <v>5000</v>
      </c>
      <c r="H388" s="212"/>
      <c r="I388" s="40">
        <v>0</v>
      </c>
    </row>
  </sheetData>
  <sheetProtection algorithmName="SHA-512" hashValue="6PSnd/rTl3V8s49arqrwHA0n6vAuv4lT7Hu+LIpi30LL0FFedHHq2FRtuRmqQQ8JDJ+TyJPEvUg+R4aoFlCBFg==" saltValue="8+Y4BfxNBJ1GQde7Di624Q==" spinCount="100000" sheet="1" objects="1" scenarios="1"/>
  <mergeCells count="1055">
    <mergeCell ref="C217:E217"/>
    <mergeCell ref="G217:H217"/>
    <mergeCell ref="C218:E218"/>
    <mergeCell ref="G218:H218"/>
    <mergeCell ref="C208:E208"/>
    <mergeCell ref="G208:H208"/>
    <mergeCell ref="A210:B210"/>
    <mergeCell ref="C210:E210"/>
    <mergeCell ref="G210:H210"/>
    <mergeCell ref="A211:B211"/>
    <mergeCell ref="C211:E211"/>
    <mergeCell ref="G211:H211"/>
    <mergeCell ref="C213:E213"/>
    <mergeCell ref="G213:H213"/>
    <mergeCell ref="C215:E215"/>
    <mergeCell ref="G215:H215"/>
    <mergeCell ref="C216:E216"/>
    <mergeCell ref="G216:H216"/>
    <mergeCell ref="G190:H190"/>
    <mergeCell ref="A191:B191"/>
    <mergeCell ref="C191:E191"/>
    <mergeCell ref="G191:H191"/>
    <mergeCell ref="G184:H184"/>
    <mergeCell ref="A185:B185"/>
    <mergeCell ref="C185:E185"/>
    <mergeCell ref="G185:H185"/>
    <mergeCell ref="A186:B186"/>
    <mergeCell ref="C186:E186"/>
    <mergeCell ref="G186:H186"/>
    <mergeCell ref="C193:E193"/>
    <mergeCell ref="G193:H193"/>
    <mergeCell ref="A202:B202"/>
    <mergeCell ref="C202:E202"/>
    <mergeCell ref="G202:H202"/>
    <mergeCell ref="A194:B194"/>
    <mergeCell ref="C194:E194"/>
    <mergeCell ref="G194:H194"/>
    <mergeCell ref="C196:E196"/>
    <mergeCell ref="G196:H196"/>
    <mergeCell ref="C197:E197"/>
    <mergeCell ref="G197:H197"/>
    <mergeCell ref="A195:B195"/>
    <mergeCell ref="C195:E195"/>
    <mergeCell ref="G195:H195"/>
    <mergeCell ref="C198:E198"/>
    <mergeCell ref="G198:H198"/>
    <mergeCell ref="C181:E181"/>
    <mergeCell ref="G181:H181"/>
    <mergeCell ref="A182:B182"/>
    <mergeCell ref="C182:E182"/>
    <mergeCell ref="G182:H182"/>
    <mergeCell ref="A183:B183"/>
    <mergeCell ref="C183:E183"/>
    <mergeCell ref="G183:H183"/>
    <mergeCell ref="A184:B184"/>
    <mergeCell ref="C184:E184"/>
    <mergeCell ref="A355:B355"/>
    <mergeCell ref="C355:E355"/>
    <mergeCell ref="G355:H355"/>
    <mergeCell ref="C351:E351"/>
    <mergeCell ref="C352:E352"/>
    <mergeCell ref="C353:E353"/>
    <mergeCell ref="G351:H351"/>
    <mergeCell ref="G352:H352"/>
    <mergeCell ref="C354:E354"/>
    <mergeCell ref="G353:H353"/>
    <mergeCell ref="G354:H354"/>
    <mergeCell ref="A339:B339"/>
    <mergeCell ref="C339:E339"/>
    <mergeCell ref="C192:E192"/>
    <mergeCell ref="G192:H192"/>
    <mergeCell ref="G188:H188"/>
    <mergeCell ref="C187:E187"/>
    <mergeCell ref="G187:H187"/>
    <mergeCell ref="C189:E189"/>
    <mergeCell ref="G189:H189"/>
    <mergeCell ref="A190:B190"/>
    <mergeCell ref="C190:E190"/>
    <mergeCell ref="C373:E373"/>
    <mergeCell ref="G373:H373"/>
    <mergeCell ref="A376:B376"/>
    <mergeCell ref="C376:E376"/>
    <mergeCell ref="G376:H376"/>
    <mergeCell ref="A369:B369"/>
    <mergeCell ref="C369:E369"/>
    <mergeCell ref="G369:H369"/>
    <mergeCell ref="A367:B367"/>
    <mergeCell ref="A180:B180"/>
    <mergeCell ref="C180:E180"/>
    <mergeCell ref="C387:E387"/>
    <mergeCell ref="G387:H387"/>
    <mergeCell ref="A388:B388"/>
    <mergeCell ref="C388:E388"/>
    <mergeCell ref="G388:H388"/>
    <mergeCell ref="A385:B385"/>
    <mergeCell ref="C385:E385"/>
    <mergeCell ref="G385:H385"/>
    <mergeCell ref="A386:B386"/>
    <mergeCell ref="C386:E386"/>
    <mergeCell ref="G386:H386"/>
    <mergeCell ref="A382:E382"/>
    <mergeCell ref="G382:H382"/>
    <mergeCell ref="A383:B383"/>
    <mergeCell ref="C383:E383"/>
    <mergeCell ref="G383:H383"/>
    <mergeCell ref="A384:B384"/>
    <mergeCell ref="C384:E384"/>
    <mergeCell ref="G384:H384"/>
    <mergeCell ref="G180:H180"/>
    <mergeCell ref="A181:B181"/>
    <mergeCell ref="C176:E176"/>
    <mergeCell ref="G176:H176"/>
    <mergeCell ref="C177:E177"/>
    <mergeCell ref="G177:H177"/>
    <mergeCell ref="C178:E178"/>
    <mergeCell ref="G178:H178"/>
    <mergeCell ref="C179:E179"/>
    <mergeCell ref="G179:H179"/>
    <mergeCell ref="C175:E175"/>
    <mergeCell ref="G175:H175"/>
    <mergeCell ref="C380:E380"/>
    <mergeCell ref="G380:H380"/>
    <mergeCell ref="C356:E356"/>
    <mergeCell ref="G356:H356"/>
    <mergeCell ref="C357:E357"/>
    <mergeCell ref="G357:H357"/>
    <mergeCell ref="C358:E358"/>
    <mergeCell ref="G358:H358"/>
    <mergeCell ref="C359:E359"/>
    <mergeCell ref="G359:H359"/>
    <mergeCell ref="C360:E360"/>
    <mergeCell ref="G360:H360"/>
    <mergeCell ref="C361:E361"/>
    <mergeCell ref="G361:H361"/>
    <mergeCell ref="C362:E362"/>
    <mergeCell ref="G362:H362"/>
    <mergeCell ref="C371:E371"/>
    <mergeCell ref="G371:H371"/>
    <mergeCell ref="A374:E374"/>
    <mergeCell ref="G374:H374"/>
    <mergeCell ref="G375:H375"/>
    <mergeCell ref="C370:E370"/>
    <mergeCell ref="A381:B381"/>
    <mergeCell ref="C381:E381"/>
    <mergeCell ref="G381:H381"/>
    <mergeCell ref="A349:B349"/>
    <mergeCell ref="C349:E349"/>
    <mergeCell ref="G349:H349"/>
    <mergeCell ref="A350:B350"/>
    <mergeCell ref="C350:E350"/>
    <mergeCell ref="G350:H350"/>
    <mergeCell ref="A346:B346"/>
    <mergeCell ref="C346:E346"/>
    <mergeCell ref="G346:H346"/>
    <mergeCell ref="A347:B347"/>
    <mergeCell ref="C347:E347"/>
    <mergeCell ref="G347:H347"/>
    <mergeCell ref="A348:B348"/>
    <mergeCell ref="C348:E348"/>
    <mergeCell ref="G348:H348"/>
    <mergeCell ref="A379:B379"/>
    <mergeCell ref="C379:E379"/>
    <mergeCell ref="G379:H379"/>
    <mergeCell ref="A377:B377"/>
    <mergeCell ref="C377:E377"/>
    <mergeCell ref="G377:H377"/>
    <mergeCell ref="A378:B378"/>
    <mergeCell ref="C378:E378"/>
    <mergeCell ref="G378:H378"/>
    <mergeCell ref="A372:B372"/>
    <mergeCell ref="C372:E372"/>
    <mergeCell ref="G372:H372"/>
    <mergeCell ref="A375:B375"/>
    <mergeCell ref="C375:E375"/>
    <mergeCell ref="C367:E367"/>
    <mergeCell ref="G367:H367"/>
    <mergeCell ref="A368:B368"/>
    <mergeCell ref="C368:E368"/>
    <mergeCell ref="G368:H368"/>
    <mergeCell ref="A342:B342"/>
    <mergeCell ref="C342:E342"/>
    <mergeCell ref="G342:H342"/>
    <mergeCell ref="A343:B343"/>
    <mergeCell ref="C343:E343"/>
    <mergeCell ref="G343:H343"/>
    <mergeCell ref="A344:B344"/>
    <mergeCell ref="C344:E344"/>
    <mergeCell ref="G344:H344"/>
    <mergeCell ref="A371:B371"/>
    <mergeCell ref="A365:B365"/>
    <mergeCell ref="C365:E365"/>
    <mergeCell ref="G365:H365"/>
    <mergeCell ref="A366:B366"/>
    <mergeCell ref="C366:E366"/>
    <mergeCell ref="G366:H366"/>
    <mergeCell ref="A345:B345"/>
    <mergeCell ref="C345:E345"/>
    <mergeCell ref="G345:H345"/>
    <mergeCell ref="G370:H370"/>
    <mergeCell ref="G339:H339"/>
    <mergeCell ref="A340:B340"/>
    <mergeCell ref="C340:E340"/>
    <mergeCell ref="G340:H340"/>
    <mergeCell ref="A341:B341"/>
    <mergeCell ref="C341:E341"/>
    <mergeCell ref="G341:H341"/>
    <mergeCell ref="A336:B336"/>
    <mergeCell ref="C336:E336"/>
    <mergeCell ref="G336:H336"/>
    <mergeCell ref="A337:B337"/>
    <mergeCell ref="C337:E337"/>
    <mergeCell ref="G337:H337"/>
    <mergeCell ref="A338:B338"/>
    <mergeCell ref="C338:E338"/>
    <mergeCell ref="G338:H338"/>
    <mergeCell ref="A333:B333"/>
    <mergeCell ref="C333:E333"/>
    <mergeCell ref="G333:H333"/>
    <mergeCell ref="A334:B334"/>
    <mergeCell ref="C334:E334"/>
    <mergeCell ref="G334:H334"/>
    <mergeCell ref="A335:B335"/>
    <mergeCell ref="C335:E335"/>
    <mergeCell ref="G335:H335"/>
    <mergeCell ref="A330:B330"/>
    <mergeCell ref="C330:E330"/>
    <mergeCell ref="G330:H330"/>
    <mergeCell ref="A331:B331"/>
    <mergeCell ref="C331:E331"/>
    <mergeCell ref="G331:H331"/>
    <mergeCell ref="A332:B332"/>
    <mergeCell ref="C332:E332"/>
    <mergeCell ref="G332:H332"/>
    <mergeCell ref="A327:B327"/>
    <mergeCell ref="C327:E327"/>
    <mergeCell ref="G327:H327"/>
    <mergeCell ref="A328:B328"/>
    <mergeCell ref="C328:E328"/>
    <mergeCell ref="G328:H328"/>
    <mergeCell ref="A329:B329"/>
    <mergeCell ref="C329:E329"/>
    <mergeCell ref="G329:H329"/>
    <mergeCell ref="A324:B324"/>
    <mergeCell ref="C324:E324"/>
    <mergeCell ref="G324:H324"/>
    <mergeCell ref="A325:B325"/>
    <mergeCell ref="C325:E325"/>
    <mergeCell ref="G325:H325"/>
    <mergeCell ref="A326:B326"/>
    <mergeCell ref="C326:E326"/>
    <mergeCell ref="G326:H326"/>
    <mergeCell ref="A320:B320"/>
    <mergeCell ref="C320:E320"/>
    <mergeCell ref="G320:H320"/>
    <mergeCell ref="C321:E321"/>
    <mergeCell ref="G321:H321"/>
    <mergeCell ref="A322:B322"/>
    <mergeCell ref="C322:E322"/>
    <mergeCell ref="G322:H322"/>
    <mergeCell ref="A323:B323"/>
    <mergeCell ref="C323:E323"/>
    <mergeCell ref="G323:H323"/>
    <mergeCell ref="G296:H296"/>
    <mergeCell ref="C296:E296"/>
    <mergeCell ref="A296:B296"/>
    <mergeCell ref="G295:H295"/>
    <mergeCell ref="C295:E295"/>
    <mergeCell ref="A295:B295"/>
    <mergeCell ref="G294:H294"/>
    <mergeCell ref="G283:H283"/>
    <mergeCell ref="C283:E283"/>
    <mergeCell ref="C317:E317"/>
    <mergeCell ref="G317:H317"/>
    <mergeCell ref="A319:B319"/>
    <mergeCell ref="C319:E319"/>
    <mergeCell ref="G319:H319"/>
    <mergeCell ref="A315:B315"/>
    <mergeCell ref="C315:E315"/>
    <mergeCell ref="G315:H315"/>
    <mergeCell ref="A316:B316"/>
    <mergeCell ref="C316:E316"/>
    <mergeCell ref="G316:H316"/>
    <mergeCell ref="C288:E288"/>
    <mergeCell ref="A288:B288"/>
    <mergeCell ref="A313:B313"/>
    <mergeCell ref="C313:E313"/>
    <mergeCell ref="G313:H313"/>
    <mergeCell ref="A314:B314"/>
    <mergeCell ref="C314:E314"/>
    <mergeCell ref="G314:H314"/>
    <mergeCell ref="A311:B311"/>
    <mergeCell ref="C311:E311"/>
    <mergeCell ref="G311:H311"/>
    <mergeCell ref="C290:E290"/>
    <mergeCell ref="G279:H279"/>
    <mergeCell ref="C279:E279"/>
    <mergeCell ref="A279:B279"/>
    <mergeCell ref="G278:H278"/>
    <mergeCell ref="C278:E278"/>
    <mergeCell ref="A278:B278"/>
    <mergeCell ref="G277:H277"/>
    <mergeCell ref="C277:E277"/>
    <mergeCell ref="A277:B277"/>
    <mergeCell ref="G281:H281"/>
    <mergeCell ref="C281:E281"/>
    <mergeCell ref="A281:B281"/>
    <mergeCell ref="G280:H280"/>
    <mergeCell ref="C280:E280"/>
    <mergeCell ref="A280:B280"/>
    <mergeCell ref="A292:B292"/>
    <mergeCell ref="G291:H291"/>
    <mergeCell ref="C291:E291"/>
    <mergeCell ref="A291:B291"/>
    <mergeCell ref="G282:H282"/>
    <mergeCell ref="C282:E282"/>
    <mergeCell ref="A282:B282"/>
    <mergeCell ref="G285:H285"/>
    <mergeCell ref="C285:E285"/>
    <mergeCell ref="A285:B285"/>
    <mergeCell ref="G284:H284"/>
    <mergeCell ref="C284:E284"/>
    <mergeCell ref="A284:B284"/>
    <mergeCell ref="G287:H287"/>
    <mergeCell ref="G286:H286"/>
    <mergeCell ref="C286:E286"/>
    <mergeCell ref="G290:H290"/>
    <mergeCell ref="G289:H289"/>
    <mergeCell ref="C289:E289"/>
    <mergeCell ref="A289:B289"/>
    <mergeCell ref="G288:H288"/>
    <mergeCell ref="G310:H310"/>
    <mergeCell ref="C310:E310"/>
    <mergeCell ref="A310:B310"/>
    <mergeCell ref="G309:H309"/>
    <mergeCell ref="C309:E309"/>
    <mergeCell ref="A309:B309"/>
    <mergeCell ref="G318:H318"/>
    <mergeCell ref="G299:H299"/>
    <mergeCell ref="C299:E299"/>
    <mergeCell ref="A299:B299"/>
    <mergeCell ref="G298:H298"/>
    <mergeCell ref="C298:E298"/>
    <mergeCell ref="A298:B298"/>
    <mergeCell ref="G297:H297"/>
    <mergeCell ref="C297:E297"/>
    <mergeCell ref="A297:B297"/>
    <mergeCell ref="G302:H302"/>
    <mergeCell ref="C302:E302"/>
    <mergeCell ref="A302:B302"/>
    <mergeCell ref="G301:H301"/>
    <mergeCell ref="C301:E301"/>
    <mergeCell ref="A301:B301"/>
    <mergeCell ref="G300:H300"/>
    <mergeCell ref="C300:E300"/>
    <mergeCell ref="A300:B300"/>
    <mergeCell ref="A312:B312"/>
    <mergeCell ref="C312:E312"/>
    <mergeCell ref="G312:H312"/>
    <mergeCell ref="A275:B275"/>
    <mergeCell ref="C275:E275"/>
    <mergeCell ref="G275:H275"/>
    <mergeCell ref="A276:B276"/>
    <mergeCell ref="C276:E276"/>
    <mergeCell ref="G276:H276"/>
    <mergeCell ref="G308:H308"/>
    <mergeCell ref="C308:E308"/>
    <mergeCell ref="A308:B308"/>
    <mergeCell ref="G307:H307"/>
    <mergeCell ref="C307:E307"/>
    <mergeCell ref="A307:B307"/>
    <mergeCell ref="G306:H306"/>
    <mergeCell ref="C306:E306"/>
    <mergeCell ref="A306:B306"/>
    <mergeCell ref="G305:H305"/>
    <mergeCell ref="C305:E305"/>
    <mergeCell ref="A305:B305"/>
    <mergeCell ref="G304:H304"/>
    <mergeCell ref="C304:E304"/>
    <mergeCell ref="A304:B304"/>
    <mergeCell ref="G303:H303"/>
    <mergeCell ref="C303:E303"/>
    <mergeCell ref="A303:B303"/>
    <mergeCell ref="G293:H293"/>
    <mergeCell ref="C293:E293"/>
    <mergeCell ref="A293:B293"/>
    <mergeCell ref="G292:H292"/>
    <mergeCell ref="C292:E292"/>
    <mergeCell ref="C294:E294"/>
    <mergeCell ref="A294:B294"/>
    <mergeCell ref="A283:B283"/>
    <mergeCell ref="A272:B272"/>
    <mergeCell ref="C272:E272"/>
    <mergeCell ref="G272:H272"/>
    <mergeCell ref="A273:B273"/>
    <mergeCell ref="C273:E273"/>
    <mergeCell ref="G273:H273"/>
    <mergeCell ref="A274:B274"/>
    <mergeCell ref="C274:E274"/>
    <mergeCell ref="G274:H274"/>
    <mergeCell ref="A269:B269"/>
    <mergeCell ref="C269:E269"/>
    <mergeCell ref="G269:H269"/>
    <mergeCell ref="A270:B270"/>
    <mergeCell ref="C270:E270"/>
    <mergeCell ref="G270:H270"/>
    <mergeCell ref="A271:B271"/>
    <mergeCell ref="C271:E271"/>
    <mergeCell ref="G271:H271"/>
    <mergeCell ref="A266:B266"/>
    <mergeCell ref="C266:E266"/>
    <mergeCell ref="G266:H266"/>
    <mergeCell ref="A267:B267"/>
    <mergeCell ref="C267:E267"/>
    <mergeCell ref="G267:H267"/>
    <mergeCell ref="A268:B268"/>
    <mergeCell ref="C268:E268"/>
    <mergeCell ref="G268:H268"/>
    <mergeCell ref="A263:B263"/>
    <mergeCell ref="C263:E263"/>
    <mergeCell ref="G263:H263"/>
    <mergeCell ref="A264:B264"/>
    <mergeCell ref="C264:E264"/>
    <mergeCell ref="G264:H264"/>
    <mergeCell ref="A265:B265"/>
    <mergeCell ref="C265:E265"/>
    <mergeCell ref="G265:H265"/>
    <mergeCell ref="A260:B260"/>
    <mergeCell ref="C260:E260"/>
    <mergeCell ref="G260:H260"/>
    <mergeCell ref="A261:B261"/>
    <mergeCell ref="C261:E261"/>
    <mergeCell ref="G261:H261"/>
    <mergeCell ref="A262:B262"/>
    <mergeCell ref="C262:E262"/>
    <mergeCell ref="G262:H262"/>
    <mergeCell ref="A257:B257"/>
    <mergeCell ref="C257:E257"/>
    <mergeCell ref="G257:H257"/>
    <mergeCell ref="A258:B258"/>
    <mergeCell ref="C258:E258"/>
    <mergeCell ref="G258:H258"/>
    <mergeCell ref="A259:B259"/>
    <mergeCell ref="C259:E259"/>
    <mergeCell ref="G259:H259"/>
    <mergeCell ref="A254:B254"/>
    <mergeCell ref="C254:E254"/>
    <mergeCell ref="G254:H254"/>
    <mergeCell ref="A255:B255"/>
    <mergeCell ref="C255:E255"/>
    <mergeCell ref="G255:H255"/>
    <mergeCell ref="A256:B256"/>
    <mergeCell ref="C256:E256"/>
    <mergeCell ref="G256:H256"/>
    <mergeCell ref="A251:B251"/>
    <mergeCell ref="C251:E251"/>
    <mergeCell ref="G251:H251"/>
    <mergeCell ref="A252:B252"/>
    <mergeCell ref="C252:E252"/>
    <mergeCell ref="G252:H252"/>
    <mergeCell ref="C253:E253"/>
    <mergeCell ref="G253:H253"/>
    <mergeCell ref="C242:E242"/>
    <mergeCell ref="G242:H242"/>
    <mergeCell ref="A243:B243"/>
    <mergeCell ref="C243:E243"/>
    <mergeCell ref="G243:H243"/>
    <mergeCell ref="A241:B241"/>
    <mergeCell ref="C241:E241"/>
    <mergeCell ref="G241:H241"/>
    <mergeCell ref="A240:B240"/>
    <mergeCell ref="C240:E240"/>
    <mergeCell ref="G240:H240"/>
    <mergeCell ref="A239:B239"/>
    <mergeCell ref="C239:E239"/>
    <mergeCell ref="G239:H239"/>
    <mergeCell ref="C248:E248"/>
    <mergeCell ref="G248:H248"/>
    <mergeCell ref="C250:E250"/>
    <mergeCell ref="G250:H250"/>
    <mergeCell ref="A246:B246"/>
    <mergeCell ref="C246:E246"/>
    <mergeCell ref="G246:H246"/>
    <mergeCell ref="A247:B247"/>
    <mergeCell ref="C247:E247"/>
    <mergeCell ref="G247:H247"/>
    <mergeCell ref="A244:B244"/>
    <mergeCell ref="C244:E244"/>
    <mergeCell ref="G244:H244"/>
    <mergeCell ref="A245:B245"/>
    <mergeCell ref="C245:E245"/>
    <mergeCell ref="G245:H245"/>
    <mergeCell ref="G23:H23"/>
    <mergeCell ref="A23:B23"/>
    <mergeCell ref="C23:E23"/>
    <mergeCell ref="G36:H36"/>
    <mergeCell ref="C37:E37"/>
    <mergeCell ref="G37:H37"/>
    <mergeCell ref="C36:E36"/>
    <mergeCell ref="G34:H34"/>
    <mergeCell ref="C35:E35"/>
    <mergeCell ref="G35:H35"/>
    <mergeCell ref="C34:E34"/>
    <mergeCell ref="G106:H106"/>
    <mergeCell ref="A90:B90"/>
    <mergeCell ref="C90:E90"/>
    <mergeCell ref="A92:B92"/>
    <mergeCell ref="C92:E92"/>
    <mergeCell ref="C46:E46"/>
    <mergeCell ref="G46:H46"/>
    <mergeCell ref="C86:E86"/>
    <mergeCell ref="A85:B85"/>
    <mergeCell ref="C85:E85"/>
    <mergeCell ref="G92:H92"/>
    <mergeCell ref="G97:H97"/>
    <mergeCell ref="A91:B91"/>
    <mergeCell ref="A51:B51"/>
    <mergeCell ref="C51:E51"/>
    <mergeCell ref="G51:H51"/>
    <mergeCell ref="G65:H65"/>
    <mergeCell ref="A76:B76"/>
    <mergeCell ref="C76:E76"/>
    <mergeCell ref="A57:B57"/>
    <mergeCell ref="C57:E57"/>
    <mergeCell ref="A22:B22"/>
    <mergeCell ref="C22:E22"/>
    <mergeCell ref="A235:B235"/>
    <mergeCell ref="C235:E235"/>
    <mergeCell ref="G235:H235"/>
    <mergeCell ref="A236:B236"/>
    <mergeCell ref="C236:E236"/>
    <mergeCell ref="G236:H236"/>
    <mergeCell ref="A52:B52"/>
    <mergeCell ref="C52:E52"/>
    <mergeCell ref="G52:H52"/>
    <mergeCell ref="A53:B53"/>
    <mergeCell ref="C53:E53"/>
    <mergeCell ref="G53:H53"/>
    <mergeCell ref="A54:B54"/>
    <mergeCell ref="C54:E54"/>
    <mergeCell ref="G54:H54"/>
    <mergeCell ref="A55:B55"/>
    <mergeCell ref="C31:E31"/>
    <mergeCell ref="G33:H33"/>
    <mergeCell ref="C33:E33"/>
    <mergeCell ref="C55:E55"/>
    <mergeCell ref="G55:H55"/>
    <mergeCell ref="A56:B56"/>
    <mergeCell ref="C56:E56"/>
    <mergeCell ref="G56:H56"/>
    <mergeCell ref="A98:B98"/>
    <mergeCell ref="C98:E98"/>
    <mergeCell ref="G98:H98"/>
    <mergeCell ref="A97:B97"/>
    <mergeCell ref="C97:E97"/>
    <mergeCell ref="A86:B86"/>
    <mergeCell ref="G20:H20"/>
    <mergeCell ref="A21:B21"/>
    <mergeCell ref="C21:E21"/>
    <mergeCell ref="G21:H21"/>
    <mergeCell ref="A20:B20"/>
    <mergeCell ref="C20:E20"/>
    <mergeCell ref="A19:B19"/>
    <mergeCell ref="C19:E19"/>
    <mergeCell ref="G19:H19"/>
    <mergeCell ref="G18:H18"/>
    <mergeCell ref="A18:B18"/>
    <mergeCell ref="C18:E18"/>
    <mergeCell ref="G16:H16"/>
    <mergeCell ref="A17:B17"/>
    <mergeCell ref="C17:E17"/>
    <mergeCell ref="G17:H17"/>
    <mergeCell ref="A16:B16"/>
    <mergeCell ref="C16:E16"/>
    <mergeCell ref="F6:F7"/>
    <mergeCell ref="G6:H7"/>
    <mergeCell ref="A13:B13"/>
    <mergeCell ref="C13:E13"/>
    <mergeCell ref="G13:H13"/>
    <mergeCell ref="A11:B11"/>
    <mergeCell ref="C11:E11"/>
    <mergeCell ref="A15:B15"/>
    <mergeCell ref="C15:E15"/>
    <mergeCell ref="G15:H15"/>
    <mergeCell ref="G14:H14"/>
    <mergeCell ref="A14:B14"/>
    <mergeCell ref="C14:E14"/>
    <mergeCell ref="I6:I7"/>
    <mergeCell ref="A6:B7"/>
    <mergeCell ref="G11:H11"/>
    <mergeCell ref="G44:H44"/>
    <mergeCell ref="A44:B44"/>
    <mergeCell ref="C44:E44"/>
    <mergeCell ref="G42:H42"/>
    <mergeCell ref="A43:B43"/>
    <mergeCell ref="C43:E43"/>
    <mergeCell ref="G43:H43"/>
    <mergeCell ref="A42:B42"/>
    <mergeCell ref="C42:E42"/>
    <mergeCell ref="G38:H38"/>
    <mergeCell ref="A40:B40"/>
    <mergeCell ref="C40:E40"/>
    <mergeCell ref="G40:H40"/>
    <mergeCell ref="A38:B38"/>
    <mergeCell ref="C38:E38"/>
    <mergeCell ref="G9:H9"/>
    <mergeCell ref="A10:B10"/>
    <mergeCell ref="C10:E10"/>
    <mergeCell ref="G10:H10"/>
    <mergeCell ref="A9:B9"/>
    <mergeCell ref="C9:E9"/>
    <mergeCell ref="A46:B46"/>
    <mergeCell ref="A49:B49"/>
    <mergeCell ref="C49:E49"/>
    <mergeCell ref="G47:H47"/>
    <mergeCell ref="A48:B48"/>
    <mergeCell ref="C48:E48"/>
    <mergeCell ref="G48:H48"/>
    <mergeCell ref="A47:B47"/>
    <mergeCell ref="C47:E47"/>
    <mergeCell ref="G49:H49"/>
    <mergeCell ref="C50:E50"/>
    <mergeCell ref="G50:H50"/>
    <mergeCell ref="A41:B41"/>
    <mergeCell ref="C41:E41"/>
    <mergeCell ref="G41:H41"/>
    <mergeCell ref="A33:B33"/>
    <mergeCell ref="A32:B32"/>
    <mergeCell ref="A31:B31"/>
    <mergeCell ref="A30:B30"/>
    <mergeCell ref="A29:B29"/>
    <mergeCell ref="A45:B45"/>
    <mergeCell ref="A37:B37"/>
    <mergeCell ref="A36:B36"/>
    <mergeCell ref="A35:B35"/>
    <mergeCell ref="A34:B34"/>
    <mergeCell ref="A50:B50"/>
    <mergeCell ref="C45:E45"/>
    <mergeCell ref="G57:H57"/>
    <mergeCell ref="A58:B58"/>
    <mergeCell ref="C58:E58"/>
    <mergeCell ref="G58:H58"/>
    <mergeCell ref="C73:E73"/>
    <mergeCell ref="G73:H73"/>
    <mergeCell ref="C74:E74"/>
    <mergeCell ref="G74:H74"/>
    <mergeCell ref="C66:E66"/>
    <mergeCell ref="G66:H66"/>
    <mergeCell ref="C67:E67"/>
    <mergeCell ref="G67:H67"/>
    <mergeCell ref="C68:E68"/>
    <mergeCell ref="G68:H68"/>
    <mergeCell ref="C69:E69"/>
    <mergeCell ref="A69:B69"/>
    <mergeCell ref="A65:E65"/>
    <mergeCell ref="G69:H69"/>
    <mergeCell ref="A70:B70"/>
    <mergeCell ref="C70:E70"/>
    <mergeCell ref="G70:H70"/>
    <mergeCell ref="A71:B71"/>
    <mergeCell ref="C71:E71"/>
    <mergeCell ref="A59:B59"/>
    <mergeCell ref="C59:E59"/>
    <mergeCell ref="G59:H59"/>
    <mergeCell ref="A60:B60"/>
    <mergeCell ref="C60:E60"/>
    <mergeCell ref="G60:H60"/>
    <mergeCell ref="A63:B63"/>
    <mergeCell ref="C63:E63"/>
    <mergeCell ref="G63:H63"/>
    <mergeCell ref="C95:E95"/>
    <mergeCell ref="G93:H93"/>
    <mergeCell ref="A94:B94"/>
    <mergeCell ref="C94:E94"/>
    <mergeCell ref="G229:H229"/>
    <mergeCell ref="C229:E229"/>
    <mergeCell ref="A135:B135"/>
    <mergeCell ref="A123:B123"/>
    <mergeCell ref="A163:B163"/>
    <mergeCell ref="A153:B153"/>
    <mergeCell ref="A154:B154"/>
    <mergeCell ref="A155:B155"/>
    <mergeCell ref="A158:B158"/>
    <mergeCell ref="A159:B159"/>
    <mergeCell ref="A196:B196"/>
    <mergeCell ref="C121:E121"/>
    <mergeCell ref="G121:H121"/>
    <mergeCell ref="C171:E171"/>
    <mergeCell ref="G171:H171"/>
    <mergeCell ref="C172:E172"/>
    <mergeCell ref="G172:H172"/>
    <mergeCell ref="C173:E173"/>
    <mergeCell ref="G173:H173"/>
    <mergeCell ref="C154:E154"/>
    <mergeCell ref="G154:H154"/>
    <mergeCell ref="A164:B164"/>
    <mergeCell ref="C164:E164"/>
    <mergeCell ref="G164:H164"/>
    <mergeCell ref="A165:B165"/>
    <mergeCell ref="C165:E165"/>
    <mergeCell ref="G165:H165"/>
    <mergeCell ref="C166:E166"/>
    <mergeCell ref="C155:E155"/>
    <mergeCell ref="G155:H155"/>
    <mergeCell ref="C156:E156"/>
    <mergeCell ref="G156:H156"/>
    <mergeCell ref="C157:E157"/>
    <mergeCell ref="G157:H157"/>
    <mergeCell ref="C158:E158"/>
    <mergeCell ref="G158:H158"/>
    <mergeCell ref="C159:E159"/>
    <mergeCell ref="C144:E144"/>
    <mergeCell ref="G145:H145"/>
    <mergeCell ref="C146:E146"/>
    <mergeCell ref="G146:H146"/>
    <mergeCell ref="G151:H151"/>
    <mergeCell ref="G174:H174"/>
    <mergeCell ref="C174:E174"/>
    <mergeCell ref="G170:H170"/>
    <mergeCell ref="C170:E170"/>
    <mergeCell ref="G159:H159"/>
    <mergeCell ref="C161:E161"/>
    <mergeCell ref="G166:H166"/>
    <mergeCell ref="C167:E167"/>
    <mergeCell ref="G167:H167"/>
    <mergeCell ref="A1:C1"/>
    <mergeCell ref="A2:I5"/>
    <mergeCell ref="C6:E7"/>
    <mergeCell ref="A231:B231"/>
    <mergeCell ref="C231:E231"/>
    <mergeCell ref="G231:H231"/>
    <mergeCell ref="A232:B232"/>
    <mergeCell ref="C232:E232"/>
    <mergeCell ref="G232:H232"/>
    <mergeCell ref="A230:B230"/>
    <mergeCell ref="A229:B229"/>
    <mergeCell ref="A228:B228"/>
    <mergeCell ref="A233:B233"/>
    <mergeCell ref="G230:H230"/>
    <mergeCell ref="A88:B88"/>
    <mergeCell ref="C88:E88"/>
    <mergeCell ref="G88:H88"/>
    <mergeCell ref="A87:B87"/>
    <mergeCell ref="A66:B66"/>
    <mergeCell ref="A75:B75"/>
    <mergeCell ref="A227:B227"/>
    <mergeCell ref="A106:B106"/>
    <mergeCell ref="A73:B73"/>
    <mergeCell ref="A74:B74"/>
    <mergeCell ref="A67:B67"/>
    <mergeCell ref="A68:B68"/>
    <mergeCell ref="C230:E230"/>
    <mergeCell ref="C228:E228"/>
    <mergeCell ref="G228:H228"/>
    <mergeCell ref="C227:E227"/>
    <mergeCell ref="G227:H227"/>
    <mergeCell ref="C135:E135"/>
    <mergeCell ref="G45:H45"/>
    <mergeCell ref="C29:E29"/>
    <mergeCell ref="G31:H31"/>
    <mergeCell ref="C30:E30"/>
    <mergeCell ref="G29:H29"/>
    <mergeCell ref="C32:E32"/>
    <mergeCell ref="G32:H32"/>
    <mergeCell ref="G30:H30"/>
    <mergeCell ref="A24:B24"/>
    <mergeCell ref="A8:B8"/>
    <mergeCell ref="C8:E8"/>
    <mergeCell ref="G8:H8"/>
    <mergeCell ref="G12:H12"/>
    <mergeCell ref="A12:E12"/>
    <mergeCell ref="G22:H22"/>
    <mergeCell ref="A39:B39"/>
    <mergeCell ref="C39:E39"/>
    <mergeCell ref="G39:H39"/>
    <mergeCell ref="A28:B28"/>
    <mergeCell ref="A27:B27"/>
    <mergeCell ref="A26:B26"/>
    <mergeCell ref="A25:B25"/>
    <mergeCell ref="G28:H28"/>
    <mergeCell ref="C27:E27"/>
    <mergeCell ref="G25:H25"/>
    <mergeCell ref="C26:E26"/>
    <mergeCell ref="G26:H26"/>
    <mergeCell ref="G24:H24"/>
    <mergeCell ref="C24:E24"/>
    <mergeCell ref="G27:H27"/>
    <mergeCell ref="C28:E28"/>
    <mergeCell ref="C25:E25"/>
    <mergeCell ref="A80:B80"/>
    <mergeCell ref="A79:B79"/>
    <mergeCell ref="A78:B78"/>
    <mergeCell ref="A77:B77"/>
    <mergeCell ref="C87:E87"/>
    <mergeCell ref="C81:E81"/>
    <mergeCell ref="G90:H90"/>
    <mergeCell ref="C89:E89"/>
    <mergeCell ref="G87:H87"/>
    <mergeCell ref="G77:H77"/>
    <mergeCell ref="C78:E78"/>
    <mergeCell ref="G78:H78"/>
    <mergeCell ref="C77:E77"/>
    <mergeCell ref="G83:H83"/>
    <mergeCell ref="A84:B84"/>
    <mergeCell ref="A83:B83"/>
    <mergeCell ref="C83:E83"/>
    <mergeCell ref="G81:H81"/>
    <mergeCell ref="C82:E82"/>
    <mergeCell ref="G82:H82"/>
    <mergeCell ref="G79:H79"/>
    <mergeCell ref="C80:E80"/>
    <mergeCell ref="G80:H80"/>
    <mergeCell ref="C79:E79"/>
    <mergeCell ref="A81:B81"/>
    <mergeCell ref="A89:B89"/>
    <mergeCell ref="A82:B82"/>
    <mergeCell ref="G85:H85"/>
    <mergeCell ref="G86:H86"/>
    <mergeCell ref="G89:H89"/>
    <mergeCell ref="A122:B122"/>
    <mergeCell ref="C122:E122"/>
    <mergeCell ref="G122:H122"/>
    <mergeCell ref="C108:E108"/>
    <mergeCell ref="G108:H108"/>
    <mergeCell ref="A118:B118"/>
    <mergeCell ref="C118:E118"/>
    <mergeCell ref="G118:H118"/>
    <mergeCell ref="A119:B119"/>
    <mergeCell ref="C119:E119"/>
    <mergeCell ref="G119:H119"/>
    <mergeCell ref="A120:B120"/>
    <mergeCell ref="C120:E120"/>
    <mergeCell ref="G94:H94"/>
    <mergeCell ref="G99:H99"/>
    <mergeCell ref="C84:E84"/>
    <mergeCell ref="G84:H84"/>
    <mergeCell ref="G120:H120"/>
    <mergeCell ref="A121:B121"/>
    <mergeCell ref="A116:B116"/>
    <mergeCell ref="C116:E116"/>
    <mergeCell ref="G116:H116"/>
    <mergeCell ref="A111:B111"/>
    <mergeCell ref="C111:E111"/>
    <mergeCell ref="G111:H111"/>
    <mergeCell ref="A112:B112"/>
    <mergeCell ref="C112:E112"/>
    <mergeCell ref="G112:H112"/>
    <mergeCell ref="A113:B113"/>
    <mergeCell ref="C113:E113"/>
    <mergeCell ref="G113:H113"/>
    <mergeCell ref="A117:B117"/>
    <mergeCell ref="G125:H125"/>
    <mergeCell ref="A126:B126"/>
    <mergeCell ref="C126:E126"/>
    <mergeCell ref="G126:H126"/>
    <mergeCell ref="C128:E128"/>
    <mergeCell ref="G128:H128"/>
    <mergeCell ref="C127:E127"/>
    <mergeCell ref="C123:E123"/>
    <mergeCell ref="G123:H123"/>
    <mergeCell ref="A124:B124"/>
    <mergeCell ref="C124:E124"/>
    <mergeCell ref="G124:H124"/>
    <mergeCell ref="A224:B224"/>
    <mergeCell ref="C224:E224"/>
    <mergeCell ref="G224:H224"/>
    <mergeCell ref="A132:B132"/>
    <mergeCell ref="C132:E132"/>
    <mergeCell ref="G132:H132"/>
    <mergeCell ref="G143:H143"/>
    <mergeCell ref="A149:B149"/>
    <mergeCell ref="A151:B151"/>
    <mergeCell ref="C151:E151"/>
    <mergeCell ref="C150:E150"/>
    <mergeCell ref="G150:H150"/>
    <mergeCell ref="C163:E163"/>
    <mergeCell ref="G163:H163"/>
    <mergeCell ref="A168:B168"/>
    <mergeCell ref="C168:E168"/>
    <mergeCell ref="G168:H168"/>
    <mergeCell ref="G144:H144"/>
    <mergeCell ref="G161:H161"/>
    <mergeCell ref="C162:E162"/>
    <mergeCell ref="C225:E225"/>
    <mergeCell ref="G225:H225"/>
    <mergeCell ref="A226:B226"/>
    <mergeCell ref="C226:E226"/>
    <mergeCell ref="G226:H226"/>
    <mergeCell ref="C133:E133"/>
    <mergeCell ref="G133:H133"/>
    <mergeCell ref="A134:B134"/>
    <mergeCell ref="C134:E134"/>
    <mergeCell ref="G134:H134"/>
    <mergeCell ref="A140:B140"/>
    <mergeCell ref="C140:E140"/>
    <mergeCell ref="G140:H140"/>
    <mergeCell ref="C139:E139"/>
    <mergeCell ref="G139:H139"/>
    <mergeCell ref="G141:H141"/>
    <mergeCell ref="A142:B142"/>
    <mergeCell ref="C142:E142"/>
    <mergeCell ref="A152:B152"/>
    <mergeCell ref="C152:E152"/>
    <mergeCell ref="G152:H152"/>
    <mergeCell ref="C169:E169"/>
    <mergeCell ref="G169:H169"/>
    <mergeCell ref="A169:B169"/>
    <mergeCell ref="G162:H162"/>
    <mergeCell ref="A160:B160"/>
    <mergeCell ref="C160:E160"/>
    <mergeCell ref="G160:H160"/>
    <mergeCell ref="C153:E153"/>
    <mergeCell ref="G153:H153"/>
    <mergeCell ref="G206:H206"/>
    <mergeCell ref="C207:E207"/>
    <mergeCell ref="A64:B64"/>
    <mergeCell ref="C64:E64"/>
    <mergeCell ref="G64:H64"/>
    <mergeCell ref="A125:B125"/>
    <mergeCell ref="C125:E125"/>
    <mergeCell ref="A61:B61"/>
    <mergeCell ref="C61:E61"/>
    <mergeCell ref="G61:H61"/>
    <mergeCell ref="A62:B62"/>
    <mergeCell ref="C62:E62"/>
    <mergeCell ref="G62:H62"/>
    <mergeCell ref="A99:B99"/>
    <mergeCell ref="C99:E99"/>
    <mergeCell ref="A108:B108"/>
    <mergeCell ref="A109:B109"/>
    <mergeCell ref="C109:E109"/>
    <mergeCell ref="G109:H109"/>
    <mergeCell ref="A110:B110"/>
    <mergeCell ref="C110:E110"/>
    <mergeCell ref="G110:H110"/>
    <mergeCell ref="G105:H105"/>
    <mergeCell ref="C106:E106"/>
    <mergeCell ref="A107:B107"/>
    <mergeCell ref="C107:E107"/>
    <mergeCell ref="G107:H107"/>
    <mergeCell ref="G71:H71"/>
    <mergeCell ref="A72:B72"/>
    <mergeCell ref="C72:E72"/>
    <mergeCell ref="G72:H72"/>
    <mergeCell ref="C75:E75"/>
    <mergeCell ref="G75:H75"/>
    <mergeCell ref="G76:H76"/>
    <mergeCell ref="C91:E91"/>
    <mergeCell ref="G91:H91"/>
    <mergeCell ref="C117:E117"/>
    <mergeCell ref="G117:H117"/>
    <mergeCell ref="A100:B100"/>
    <mergeCell ref="C100:E100"/>
    <mergeCell ref="G100:H100"/>
    <mergeCell ref="A101:B101"/>
    <mergeCell ref="C101:E101"/>
    <mergeCell ref="G101:H101"/>
    <mergeCell ref="A102:B102"/>
    <mergeCell ref="C102:E102"/>
    <mergeCell ref="G102:H102"/>
    <mergeCell ref="A103:B103"/>
    <mergeCell ref="C103:E103"/>
    <mergeCell ref="G103:H103"/>
    <mergeCell ref="C104:E104"/>
    <mergeCell ref="C105:E105"/>
    <mergeCell ref="G104:H104"/>
    <mergeCell ref="A114:B114"/>
    <mergeCell ref="C114:E114"/>
    <mergeCell ref="G114:H114"/>
    <mergeCell ref="A115:B115"/>
    <mergeCell ref="C115:E115"/>
    <mergeCell ref="G115:H115"/>
    <mergeCell ref="A93:B93"/>
    <mergeCell ref="C93:E93"/>
    <mergeCell ref="G95:H95"/>
    <mergeCell ref="A96:B96"/>
    <mergeCell ref="C96:E96"/>
    <mergeCell ref="G96:H96"/>
    <mergeCell ref="A95:B95"/>
    <mergeCell ref="G127:H127"/>
    <mergeCell ref="A133:B133"/>
    <mergeCell ref="C136:E136"/>
    <mergeCell ref="G136:H136"/>
    <mergeCell ref="C137:E137"/>
    <mergeCell ref="G137:H137"/>
    <mergeCell ref="A147:B147"/>
    <mergeCell ref="C147:E147"/>
    <mergeCell ref="G147:H147"/>
    <mergeCell ref="G142:H142"/>
    <mergeCell ref="G148:H148"/>
    <mergeCell ref="C149:E149"/>
    <mergeCell ref="G149:H149"/>
    <mergeCell ref="G129:H129"/>
    <mergeCell ref="G130:H130"/>
    <mergeCell ref="A148:B148"/>
    <mergeCell ref="C148:E148"/>
    <mergeCell ref="G135:H135"/>
    <mergeCell ref="G138:H138"/>
    <mergeCell ref="C138:E138"/>
    <mergeCell ref="G207:H207"/>
    <mergeCell ref="C209:E209"/>
    <mergeCell ref="G209:H209"/>
    <mergeCell ref="A212:B212"/>
    <mergeCell ref="C212:E212"/>
    <mergeCell ref="G212:H212"/>
    <mergeCell ref="C214:E214"/>
    <mergeCell ref="G214:H214"/>
    <mergeCell ref="A199:B199"/>
    <mergeCell ref="C199:E199"/>
    <mergeCell ref="G199:H199"/>
    <mergeCell ref="A200:B200"/>
    <mergeCell ref="C200:E200"/>
    <mergeCell ref="G200:H200"/>
    <mergeCell ref="A201:B201"/>
    <mergeCell ref="C201:E201"/>
    <mergeCell ref="G201:H201"/>
    <mergeCell ref="A203:B203"/>
    <mergeCell ref="C203:E203"/>
    <mergeCell ref="G203:H203"/>
    <mergeCell ref="A204:B204"/>
    <mergeCell ref="C204:E204"/>
    <mergeCell ref="G204:H204"/>
    <mergeCell ref="C205:E205"/>
    <mergeCell ref="G205:H205"/>
    <mergeCell ref="A219:B219"/>
    <mergeCell ref="C219:E219"/>
    <mergeCell ref="G219:H219"/>
    <mergeCell ref="A220:B220"/>
    <mergeCell ref="C220:E220"/>
    <mergeCell ref="G220:H220"/>
    <mergeCell ref="A222:B222"/>
    <mergeCell ref="C222:E222"/>
    <mergeCell ref="G222:H222"/>
    <mergeCell ref="C223:E223"/>
    <mergeCell ref="G223:H223"/>
    <mergeCell ref="C221:E221"/>
    <mergeCell ref="G221:H221"/>
    <mergeCell ref="A363:B363"/>
    <mergeCell ref="C363:E363"/>
    <mergeCell ref="G363:H363"/>
    <mergeCell ref="A364:B364"/>
    <mergeCell ref="C364:E364"/>
    <mergeCell ref="G364:H364"/>
    <mergeCell ref="A234:B234"/>
    <mergeCell ref="A225:B225"/>
    <mergeCell ref="C233:E233"/>
    <mergeCell ref="G233:H233"/>
    <mergeCell ref="G234:H234"/>
    <mergeCell ref="C234:E234"/>
    <mergeCell ref="A237:B237"/>
    <mergeCell ref="C237:E237"/>
    <mergeCell ref="G237:H237"/>
    <mergeCell ref="A238:B238"/>
    <mergeCell ref="C238:E238"/>
    <mergeCell ref="G238:H238"/>
    <mergeCell ref="A242:B242"/>
  </mergeCells>
  <phoneticPr fontId="27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Naslovna</vt:lpstr>
      <vt:lpstr>Opći dio</vt:lpstr>
      <vt:lpstr>Prihodi i rashodi-po ek.klasif.</vt:lpstr>
      <vt:lpstr>Prihodi i rashodi -izvori fin.</vt:lpstr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Ana</cp:lastModifiedBy>
  <cp:lastPrinted>2023-03-24T11:22:52Z</cp:lastPrinted>
  <dcterms:created xsi:type="dcterms:W3CDTF">2022-02-23T11:39:51Z</dcterms:created>
  <dcterms:modified xsi:type="dcterms:W3CDTF">2023-03-29T11:15:39Z</dcterms:modified>
</cp:coreProperties>
</file>